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<sst xmlns="http://schemas.openxmlformats.org/spreadsheetml/2006/main" count="112" uniqueCount="110">
  <si>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</si>
  <si>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</si>
  <si>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</si>
  <si>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</si>
  <si>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</si>
  <si>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</si>
  <si>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</si>
  <si>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</si>
  <si>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</si>
  <si>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</si>
  <si>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</si>
  <si>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</si>
  <si>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</si>
  <si>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</si>
  <si>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</si>
  <si>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</si>
  <si>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</si>
  <si>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</si>
  <si>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</si>
  <si>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</si>
  <si>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</si>
  <si>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</si>
  <si>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</si>
  <si>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</si>
  <si>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</si>
  <si>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</si>
  <si>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</si>
  <si>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</si>
  <si>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</si>
  <si>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</si>
  <si>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</si>
  <si>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</si>
  <si>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</si>
  <si>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</si>
  <si>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</si>
  <si>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</si>
  <si>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</si>
  <si>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</si>
  <si>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</si>
  <si>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</si>
  <si>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</si>
  <si>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</si>
  <si>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</si>
  <si>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</si>
  <si>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</si>
  <si>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</si>
  <si>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</si>
  <si>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</si>
  <si>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</si>
  <si>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</si>
  <si>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</si>
  <si>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</si>
  <si>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</si>
  <si>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</si>
  <si>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</si>
  <si>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</si>
  <si>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</si>
  <si>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</si>
  <si>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</si>
  <si>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</si>
  <si>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</si>
  <si>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</si>
  <si>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</si>
  <si>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</si>
  <si>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</si>
  <si>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</si>
  <si>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</si>
  <si>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</si>
  <si>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</si>
  <si>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</si>
  <si>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</si>
  <si>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</si>
  <si>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</si>
  <si>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</si>
  <si>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</si>
  <si>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</si>
  <si>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</si>
  <si>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</si>
  <si>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</si>
  <si>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</si>
  <si>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</si>
  <si>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</si>
  <si>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</si>
  <si>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</si>
  <si>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</si>
  <si>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</si>
  <si>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</si>
  <si>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</si>
  <si>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</si>
  <si>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</si>
  <si>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</si>
  <si>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</si>
  <si>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</si>
  <si>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</si>
  <si>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</si>
  <si>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</si>
  <si>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</si>
  <si>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</si>
  <si>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</si>
  <si>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</si>
  <si>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</si>
  <si>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</si>
  <si>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</si>
  <si>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</si>
  <si>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</si>
  <si>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</si>
  <si>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</si>
  <si>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</si>
  <si>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OPERAÇÃO 26/11/17 - VENCIMENTO 01/12/17</t>
  </si>
  <si>
    <t>(1) Tarifa de remuneração de cada empresa considerando o  reequilibrio interno estabelecido e informado pelo consórcio. Não consideram os acertos financeiros previstos no item 7.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</si>
</sst>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384" width="9.00390625" style="1" customWidth="1"/>
  </cols>
  <sheetData>
    <row r="1" spans="1:15" ht="21">
      <c r="A1" s="74" t="s">
        <v>31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5" ht="21">
      <c r="A2" s="75" t="s">
        <v>108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5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6" t="s">
        <v>1</v>
      </c>
      <c r="B4" s="76" t="s">
        <v>38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7" t="s">
        <v>2</v>
      </c>
    </row>
    <row r="5" spans="1:15" ht="42" customHeight="1">
      <c r="A5" s="76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107</v>
      </c>
      <c r="I5" s="4" t="s">
        <v>100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6"/>
    </row>
    <row r="6" spans="1:15" ht="20.25" customHeight="1">
      <c r="A6" s="76"/>
      <c r="B6" s="3" t="s">
        <v>21</v>
      </c>
      <c r="C6" s="3" t="s">
        <v>22</v>
      </c>
      <c r="D6" s="3" t="s">
        <v>23</v>
      </c>
      <c r="E6" s="3" t="s">
        <v>96</v>
      </c>
      <c r="F6" s="3" t="s">
        <v>97</v>
      </c>
      <c r="G6" s="3" t="s">
        <v>98</v>
      </c>
      <c r="H6" s="66" t="s">
        <v>29</v>
      </c>
      <c r="I6" s="66" t="s">
        <v>99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6"/>
    </row>
    <row r="7" spans="1:26" ht="18.75" customHeight="1">
      <c r="A7" s="9" t="s">
        <v>3</v>
      </c>
      <c r="B7" s="10">
        <f>B8+B20+B24</f>
        <v>211334</v>
      </c>
      <c r="C7" s="10">
        <f>C8+C20+C24</f>
        <v>145931</v>
      </c>
      <c r="D7" s="10">
        <f>D8+D20+D24</f>
        <v>175922</v>
      </c>
      <c r="E7" s="10">
        <f>E8+E20+E24</f>
        <v>19829</v>
      </c>
      <c r="F7" s="10">
        <f aca="true" t="shared" si="0" ref="F7:N7">F8+F20+F24</f>
        <v>141033</v>
      </c>
      <c r="G7" s="10">
        <f t="shared" si="0"/>
        <v>210573</v>
      </c>
      <c r="H7" s="10">
        <f>H8+H20+H24</f>
        <v>144892</v>
      </c>
      <c r="I7" s="10">
        <f>I8+I20+I24</f>
        <v>31075</v>
      </c>
      <c r="J7" s="10">
        <f>J8+J20+J24</f>
        <v>195757</v>
      </c>
      <c r="K7" s="10">
        <f>K8+K20+K24</f>
        <v>135697</v>
      </c>
      <c r="L7" s="10">
        <f>L8+L20+L24</f>
        <v>181700</v>
      </c>
      <c r="M7" s="10">
        <f t="shared" si="0"/>
        <v>56845</v>
      </c>
      <c r="N7" s="10">
        <f t="shared" si="0"/>
        <v>31011</v>
      </c>
      <c r="O7" s="10">
        <f>+O8+O20+O24</f>
        <v>1681599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90759</v>
      </c>
      <c r="C8" s="12">
        <f>+C9+C12+C16</f>
        <v>66747</v>
      </c>
      <c r="D8" s="12">
        <f>+D9+D12+D16</f>
        <v>82619</v>
      </c>
      <c r="E8" s="12">
        <f>+E9+E12+E16</f>
        <v>8322</v>
      </c>
      <c r="F8" s="12">
        <f aca="true" t="shared" si="1" ref="F8:N8">+F9+F12+F16</f>
        <v>63133</v>
      </c>
      <c r="G8" s="12">
        <f t="shared" si="1"/>
        <v>96449</v>
      </c>
      <c r="H8" s="12">
        <f>+H9+H12+H16</f>
        <v>66407</v>
      </c>
      <c r="I8" s="12">
        <f>+I9+I12+I16</f>
        <v>14493</v>
      </c>
      <c r="J8" s="12">
        <f>+J9+J12+J16</f>
        <v>89122</v>
      </c>
      <c r="K8" s="12">
        <f>+K9+K12+K16</f>
        <v>63150</v>
      </c>
      <c r="L8" s="12">
        <f>+L9+L12+L16</f>
        <v>80804</v>
      </c>
      <c r="M8" s="12">
        <f t="shared" si="1"/>
        <v>28579</v>
      </c>
      <c r="N8" s="12">
        <f t="shared" si="1"/>
        <v>16038</v>
      </c>
      <c r="O8" s="12">
        <f>SUM(B8:N8)</f>
        <v>766622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13881</v>
      </c>
      <c r="C9" s="14">
        <v>12880</v>
      </c>
      <c r="D9" s="14">
        <v>11545</v>
      </c>
      <c r="E9" s="14">
        <v>824</v>
      </c>
      <c r="F9" s="14">
        <v>8986</v>
      </c>
      <c r="G9" s="14">
        <v>15683</v>
      </c>
      <c r="H9" s="14">
        <v>12782</v>
      </c>
      <c r="I9" s="14">
        <v>3086</v>
      </c>
      <c r="J9" s="14">
        <v>9845</v>
      </c>
      <c r="K9" s="14">
        <v>10862</v>
      </c>
      <c r="L9" s="14">
        <v>9766</v>
      </c>
      <c r="M9" s="14">
        <v>4683</v>
      </c>
      <c r="N9" s="14">
        <v>2431</v>
      </c>
      <c r="O9" s="12">
        <f aca="true" t="shared" si="2" ref="O9:O19">SUM(B9:N9)</f>
        <v>117254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13881</v>
      </c>
      <c r="C10" s="14">
        <f>+C9-C11</f>
        <v>12880</v>
      </c>
      <c r="D10" s="14">
        <f>+D9-D11</f>
        <v>11545</v>
      </c>
      <c r="E10" s="14">
        <f>+E9-E11</f>
        <v>824</v>
      </c>
      <c r="F10" s="14">
        <f aca="true" t="shared" si="3" ref="F10:N10">+F9-F11</f>
        <v>8986</v>
      </c>
      <c r="G10" s="14">
        <f t="shared" si="3"/>
        <v>15683</v>
      </c>
      <c r="H10" s="14">
        <f>+H9-H11</f>
        <v>12782</v>
      </c>
      <c r="I10" s="14">
        <f>+I9-I11</f>
        <v>3086</v>
      </c>
      <c r="J10" s="14">
        <f>+J9-J11</f>
        <v>9845</v>
      </c>
      <c r="K10" s="14">
        <f>+K9-K11</f>
        <v>10862</v>
      </c>
      <c r="L10" s="14">
        <f>+L9-L11</f>
        <v>9766</v>
      </c>
      <c r="M10" s="14">
        <f t="shared" si="3"/>
        <v>4683</v>
      </c>
      <c r="N10" s="14">
        <f t="shared" si="3"/>
        <v>2431</v>
      </c>
      <c r="O10" s="12">
        <f t="shared" si="2"/>
        <v>117254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71050</v>
      </c>
      <c r="C12" s="14">
        <f>C13+C14+C15</f>
        <v>50043</v>
      </c>
      <c r="D12" s="14">
        <f>D13+D14+D15</f>
        <v>66519</v>
      </c>
      <c r="E12" s="14">
        <f>E13+E14+E15</f>
        <v>7009</v>
      </c>
      <c r="F12" s="14">
        <f aca="true" t="shared" si="4" ref="F12:N12">F13+F14+F15</f>
        <v>50274</v>
      </c>
      <c r="G12" s="14">
        <f t="shared" si="4"/>
        <v>74944</v>
      </c>
      <c r="H12" s="14">
        <f>H13+H14+H15</f>
        <v>49882</v>
      </c>
      <c r="I12" s="14">
        <f>I13+I14+I15</f>
        <v>10608</v>
      </c>
      <c r="J12" s="14">
        <f>J13+J14+J15</f>
        <v>73666</v>
      </c>
      <c r="K12" s="14">
        <f>K13+K14+K15</f>
        <v>48471</v>
      </c>
      <c r="L12" s="14">
        <f>L13+L14+L15</f>
        <v>65372</v>
      </c>
      <c r="M12" s="14">
        <f t="shared" si="4"/>
        <v>22458</v>
      </c>
      <c r="N12" s="14">
        <f t="shared" si="4"/>
        <v>12898</v>
      </c>
      <c r="O12" s="12">
        <f t="shared" si="2"/>
        <v>603194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35234</v>
      </c>
      <c r="C13" s="14">
        <v>25945</v>
      </c>
      <c r="D13" s="14">
        <v>32651</v>
      </c>
      <c r="E13" s="14">
        <v>3483</v>
      </c>
      <c r="F13" s="14">
        <v>24976</v>
      </c>
      <c r="G13" s="14">
        <v>36963</v>
      </c>
      <c r="H13" s="14">
        <v>25217</v>
      </c>
      <c r="I13" s="14">
        <v>5350</v>
      </c>
      <c r="J13" s="14">
        <v>37273</v>
      </c>
      <c r="K13" s="14">
        <v>23149</v>
      </c>
      <c r="L13" s="14">
        <v>30545</v>
      </c>
      <c r="M13" s="14">
        <v>9906</v>
      </c>
      <c r="N13" s="14">
        <v>5452</v>
      </c>
      <c r="O13" s="12">
        <f t="shared" si="2"/>
        <v>296144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34550</v>
      </c>
      <c r="C14" s="14">
        <v>22702</v>
      </c>
      <c r="D14" s="14">
        <v>32867</v>
      </c>
      <c r="E14" s="14">
        <v>3382</v>
      </c>
      <c r="F14" s="14">
        <v>24250</v>
      </c>
      <c r="G14" s="14">
        <v>35631</v>
      </c>
      <c r="H14" s="14">
        <v>23464</v>
      </c>
      <c r="I14" s="14">
        <v>4965</v>
      </c>
      <c r="J14" s="14">
        <v>35458</v>
      </c>
      <c r="K14" s="14">
        <v>24146</v>
      </c>
      <c r="L14" s="14">
        <v>33821</v>
      </c>
      <c r="M14" s="14">
        <v>12096</v>
      </c>
      <c r="N14" s="14">
        <v>7206</v>
      </c>
      <c r="O14" s="12">
        <f t="shared" si="2"/>
        <v>294538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1266</v>
      </c>
      <c r="C15" s="14">
        <v>1396</v>
      </c>
      <c r="D15" s="14">
        <v>1001</v>
      </c>
      <c r="E15" s="14">
        <v>144</v>
      </c>
      <c r="F15" s="14">
        <v>1048</v>
      </c>
      <c r="G15" s="14">
        <v>2350</v>
      </c>
      <c r="H15" s="14">
        <v>1201</v>
      </c>
      <c r="I15" s="14">
        <v>293</v>
      </c>
      <c r="J15" s="14">
        <v>935</v>
      </c>
      <c r="K15" s="14">
        <v>1176</v>
      </c>
      <c r="L15" s="14">
        <v>1006</v>
      </c>
      <c r="M15" s="14">
        <v>456</v>
      </c>
      <c r="N15" s="14">
        <v>240</v>
      </c>
      <c r="O15" s="12">
        <f t="shared" si="2"/>
        <v>12512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5828</v>
      </c>
      <c r="C16" s="14">
        <f>C17+C18+C19</f>
        <v>3824</v>
      </c>
      <c r="D16" s="14">
        <f>D17+D18+D19</f>
        <v>4555</v>
      </c>
      <c r="E16" s="14">
        <f>E17+E18+E19</f>
        <v>489</v>
      </c>
      <c r="F16" s="14">
        <f aca="true" t="shared" si="5" ref="F16:N16">F17+F18+F19</f>
        <v>3873</v>
      </c>
      <c r="G16" s="14">
        <f t="shared" si="5"/>
        <v>5822</v>
      </c>
      <c r="H16" s="14">
        <f>H17+H18+H19</f>
        <v>3743</v>
      </c>
      <c r="I16" s="14">
        <f>I17+I18+I19</f>
        <v>799</v>
      </c>
      <c r="J16" s="14">
        <f>J17+J18+J19</f>
        <v>5611</v>
      </c>
      <c r="K16" s="14">
        <f>K17+K18+K19</f>
        <v>3817</v>
      </c>
      <c r="L16" s="14">
        <f>L17+L18+L19</f>
        <v>5666</v>
      </c>
      <c r="M16" s="14">
        <f t="shared" si="5"/>
        <v>1438</v>
      </c>
      <c r="N16" s="14">
        <f t="shared" si="5"/>
        <v>709</v>
      </c>
      <c r="O16" s="12">
        <f t="shared" si="2"/>
        <v>46174</v>
      </c>
    </row>
    <row r="17" spans="1:26" ht="18.75" customHeight="1">
      <c r="A17" s="15" t="s">
        <v>16</v>
      </c>
      <c r="B17" s="14">
        <v>5801</v>
      </c>
      <c r="C17" s="14">
        <v>3800</v>
      </c>
      <c r="D17" s="14">
        <v>4534</v>
      </c>
      <c r="E17" s="14">
        <v>488</v>
      </c>
      <c r="F17" s="14">
        <v>3849</v>
      </c>
      <c r="G17" s="14">
        <v>5804</v>
      </c>
      <c r="H17" s="14">
        <v>3729</v>
      </c>
      <c r="I17" s="14">
        <v>798</v>
      </c>
      <c r="J17" s="14">
        <v>5585</v>
      </c>
      <c r="K17" s="14">
        <v>3799</v>
      </c>
      <c r="L17" s="14">
        <v>5635</v>
      </c>
      <c r="M17" s="14">
        <v>1425</v>
      </c>
      <c r="N17" s="14">
        <v>704</v>
      </c>
      <c r="O17" s="12">
        <f t="shared" si="2"/>
        <v>45951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21</v>
      </c>
      <c r="C18" s="14">
        <v>20</v>
      </c>
      <c r="D18" s="14">
        <v>20</v>
      </c>
      <c r="E18" s="14">
        <v>1</v>
      </c>
      <c r="F18" s="14">
        <v>21</v>
      </c>
      <c r="G18" s="14">
        <v>18</v>
      </c>
      <c r="H18" s="14">
        <v>11</v>
      </c>
      <c r="I18" s="14">
        <v>1</v>
      </c>
      <c r="J18" s="14">
        <v>19</v>
      </c>
      <c r="K18" s="14">
        <v>9</v>
      </c>
      <c r="L18" s="14">
        <v>28</v>
      </c>
      <c r="M18" s="14">
        <v>13</v>
      </c>
      <c r="N18" s="14">
        <v>5</v>
      </c>
      <c r="O18" s="12">
        <f t="shared" si="2"/>
        <v>187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6</v>
      </c>
      <c r="C19" s="14">
        <v>4</v>
      </c>
      <c r="D19" s="14">
        <v>1</v>
      </c>
      <c r="E19" s="14">
        <v>0</v>
      </c>
      <c r="F19" s="14">
        <v>3</v>
      </c>
      <c r="G19" s="14">
        <v>0</v>
      </c>
      <c r="H19" s="14">
        <v>3</v>
      </c>
      <c r="I19" s="14">
        <v>0</v>
      </c>
      <c r="J19" s="14">
        <v>7</v>
      </c>
      <c r="K19" s="14">
        <v>9</v>
      </c>
      <c r="L19" s="14">
        <v>3</v>
      </c>
      <c r="M19" s="14">
        <v>0</v>
      </c>
      <c r="N19" s="14">
        <v>0</v>
      </c>
      <c r="O19" s="12">
        <f t="shared" si="2"/>
        <v>36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50347</v>
      </c>
      <c r="C20" s="18">
        <f>C21+C22+C23</f>
        <v>30617</v>
      </c>
      <c r="D20" s="18">
        <f>D21+D22+D23</f>
        <v>37007</v>
      </c>
      <c r="E20" s="18">
        <f>E21+E22+E23</f>
        <v>4220</v>
      </c>
      <c r="F20" s="18">
        <f aca="true" t="shared" si="6" ref="F20:N20">F21+F22+F23</f>
        <v>29493</v>
      </c>
      <c r="G20" s="18">
        <f t="shared" si="6"/>
        <v>41798</v>
      </c>
      <c r="H20" s="18">
        <f>H21+H22+H23</f>
        <v>31611</v>
      </c>
      <c r="I20" s="18">
        <f>I21+I22+I23</f>
        <v>6606</v>
      </c>
      <c r="J20" s="18">
        <f>J21+J22+J23</f>
        <v>50564</v>
      </c>
      <c r="K20" s="18">
        <f>K21+K22+K23</f>
        <v>29990</v>
      </c>
      <c r="L20" s="18">
        <f>L21+L22+L23</f>
        <v>53346</v>
      </c>
      <c r="M20" s="18">
        <f t="shared" si="6"/>
        <v>15037</v>
      </c>
      <c r="N20" s="18">
        <f t="shared" si="6"/>
        <v>8184</v>
      </c>
      <c r="O20" s="12">
        <f aca="true" t="shared" si="7" ref="O20:O26">SUM(B20:N20)</f>
        <v>388820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28644</v>
      </c>
      <c r="C21" s="14">
        <v>18989</v>
      </c>
      <c r="D21" s="14">
        <v>20431</v>
      </c>
      <c r="E21" s="14">
        <v>2404</v>
      </c>
      <c r="F21" s="14">
        <v>17212</v>
      </c>
      <c r="G21" s="14">
        <v>23998</v>
      </c>
      <c r="H21" s="14">
        <v>18868</v>
      </c>
      <c r="I21" s="14">
        <v>4043</v>
      </c>
      <c r="J21" s="14">
        <v>28880</v>
      </c>
      <c r="K21" s="14">
        <v>17062</v>
      </c>
      <c r="L21" s="14">
        <v>28174</v>
      </c>
      <c r="M21" s="14">
        <v>8045</v>
      </c>
      <c r="N21" s="14">
        <v>4128</v>
      </c>
      <c r="O21" s="12">
        <f t="shared" si="7"/>
        <v>220878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21078</v>
      </c>
      <c r="C22" s="14">
        <v>11098</v>
      </c>
      <c r="D22" s="14">
        <v>16202</v>
      </c>
      <c r="E22" s="14">
        <v>1759</v>
      </c>
      <c r="F22" s="14">
        <v>11874</v>
      </c>
      <c r="G22" s="14">
        <v>17039</v>
      </c>
      <c r="H22" s="14">
        <v>12314</v>
      </c>
      <c r="I22" s="14">
        <v>2477</v>
      </c>
      <c r="J22" s="14">
        <v>21224</v>
      </c>
      <c r="K22" s="14">
        <v>12524</v>
      </c>
      <c r="L22" s="14">
        <v>24611</v>
      </c>
      <c r="M22" s="14">
        <v>6798</v>
      </c>
      <c r="N22" s="14">
        <v>3957</v>
      </c>
      <c r="O22" s="12">
        <f t="shared" si="7"/>
        <v>162955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625</v>
      </c>
      <c r="C23" s="14">
        <v>530</v>
      </c>
      <c r="D23" s="14">
        <v>374</v>
      </c>
      <c r="E23" s="14">
        <v>57</v>
      </c>
      <c r="F23" s="14">
        <v>407</v>
      </c>
      <c r="G23" s="14">
        <v>761</v>
      </c>
      <c r="H23" s="14">
        <v>429</v>
      </c>
      <c r="I23" s="14">
        <v>86</v>
      </c>
      <c r="J23" s="14">
        <v>460</v>
      </c>
      <c r="K23" s="14">
        <v>404</v>
      </c>
      <c r="L23" s="14">
        <v>561</v>
      </c>
      <c r="M23" s="14">
        <v>194</v>
      </c>
      <c r="N23" s="14">
        <v>99</v>
      </c>
      <c r="O23" s="12">
        <f t="shared" si="7"/>
        <v>4987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70228</v>
      </c>
      <c r="C24" s="14">
        <f>C25+C26</f>
        <v>48567</v>
      </c>
      <c r="D24" s="14">
        <f>D25+D26</f>
        <v>56296</v>
      </c>
      <c r="E24" s="14">
        <f>E25+E26</f>
        <v>7287</v>
      </c>
      <c r="F24" s="14">
        <f aca="true" t="shared" si="8" ref="F24:N24">F25+F26</f>
        <v>48407</v>
      </c>
      <c r="G24" s="14">
        <f t="shared" si="8"/>
        <v>72326</v>
      </c>
      <c r="H24" s="14">
        <f>H25+H26</f>
        <v>46874</v>
      </c>
      <c r="I24" s="14">
        <f>I25+I26</f>
        <v>9976</v>
      </c>
      <c r="J24" s="14">
        <f>J25+J26</f>
        <v>56071</v>
      </c>
      <c r="K24" s="14">
        <f>K25+K26</f>
        <v>42557</v>
      </c>
      <c r="L24" s="14">
        <f>L25+L26</f>
        <v>47550</v>
      </c>
      <c r="M24" s="14">
        <f t="shared" si="8"/>
        <v>13229</v>
      </c>
      <c r="N24" s="14">
        <f t="shared" si="8"/>
        <v>6789</v>
      </c>
      <c r="O24" s="12">
        <f t="shared" si="7"/>
        <v>526157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35193</v>
      </c>
      <c r="C25" s="14">
        <v>27286</v>
      </c>
      <c r="D25" s="14">
        <v>31475</v>
      </c>
      <c r="E25" s="14">
        <v>4455</v>
      </c>
      <c r="F25" s="14">
        <v>28288</v>
      </c>
      <c r="G25" s="14">
        <v>42503</v>
      </c>
      <c r="H25" s="14">
        <v>28066</v>
      </c>
      <c r="I25" s="14">
        <v>6274</v>
      </c>
      <c r="J25" s="14">
        <v>28336</v>
      </c>
      <c r="K25" s="14">
        <v>24498</v>
      </c>
      <c r="L25" s="14">
        <v>25092</v>
      </c>
      <c r="M25" s="14">
        <v>6902</v>
      </c>
      <c r="N25" s="14">
        <v>3065</v>
      </c>
      <c r="O25" s="12">
        <f t="shared" si="7"/>
        <v>291433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35035</v>
      </c>
      <c r="C26" s="14">
        <v>21281</v>
      </c>
      <c r="D26" s="14">
        <v>24821</v>
      </c>
      <c r="E26" s="14">
        <v>2832</v>
      </c>
      <c r="F26" s="14">
        <v>20119</v>
      </c>
      <c r="G26" s="14">
        <v>29823</v>
      </c>
      <c r="H26" s="14">
        <v>18808</v>
      </c>
      <c r="I26" s="14">
        <v>3702</v>
      </c>
      <c r="J26" s="14">
        <v>27735</v>
      </c>
      <c r="K26" s="14">
        <v>18059</v>
      </c>
      <c r="L26" s="14">
        <v>22458</v>
      </c>
      <c r="M26" s="14">
        <v>6327</v>
      </c>
      <c r="N26" s="14">
        <v>3724</v>
      </c>
      <c r="O26" s="12">
        <f t="shared" si="7"/>
        <v>234724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2.08270546</v>
      </c>
      <c r="C28" s="23">
        <f aca="true" t="shared" si="9" ref="C28:N28">C29+C30</f>
        <v>2.0121304999999996</v>
      </c>
      <c r="D28" s="23">
        <f t="shared" si="9"/>
        <v>1.86265005</v>
      </c>
      <c r="E28" s="23">
        <f t="shared" si="9"/>
        <v>2.5879184</v>
      </c>
      <c r="F28" s="23">
        <f t="shared" si="9"/>
        <v>2.17494205</v>
      </c>
      <c r="G28" s="23">
        <f t="shared" si="9"/>
        <v>1.7247999999999999</v>
      </c>
      <c r="H28" s="23">
        <f>H29+H30</f>
        <v>2.0285</v>
      </c>
      <c r="I28" s="23">
        <f>I29+I30</f>
        <v>1.9850002</v>
      </c>
      <c r="J28" s="23">
        <f>J29+J30</f>
        <v>1.9703118</v>
      </c>
      <c r="K28" s="23">
        <f>K29+K30</f>
        <v>2.2191343</v>
      </c>
      <c r="L28" s="23">
        <f>L29+L30</f>
        <v>2.12144976</v>
      </c>
      <c r="M28" s="23">
        <f t="shared" si="9"/>
        <v>2.5186314299999997</v>
      </c>
      <c r="N28" s="23">
        <f t="shared" si="9"/>
        <v>2.46767856</v>
      </c>
      <c r="O28" s="64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2.0889</v>
      </c>
      <c r="C29" s="23">
        <v>2.018</v>
      </c>
      <c r="D29" s="23">
        <v>1.8682</v>
      </c>
      <c r="E29" s="23">
        <v>2.5942</v>
      </c>
      <c r="F29" s="23">
        <v>2.1813</v>
      </c>
      <c r="G29" s="23">
        <v>1.7299</v>
      </c>
      <c r="H29" s="23">
        <v>2.0341</v>
      </c>
      <c r="I29" s="23">
        <v>1.9906</v>
      </c>
      <c r="J29" s="23">
        <v>1.976</v>
      </c>
      <c r="K29" s="23">
        <v>2.2255</v>
      </c>
      <c r="L29" s="23">
        <v>2.1277</v>
      </c>
      <c r="M29" s="23">
        <v>2.526</v>
      </c>
      <c r="N29" s="23">
        <v>2.475</v>
      </c>
      <c r="O29" s="24"/>
      <c r="P29"/>
    </row>
    <row r="30" spans="1:26" ht="18.75" customHeight="1">
      <c r="A30" s="52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5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46</v>
      </c>
      <c r="B32" s="56">
        <f>B33*B34</f>
        <v>3257.0800000000004</v>
      </c>
      <c r="C32" s="56">
        <f aca="true" t="shared" si="10" ref="C32:N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2242.7200000000003</v>
      </c>
      <c r="I32" s="56">
        <f t="shared" si="10"/>
        <v>654.84</v>
      </c>
      <c r="J32" s="56">
        <f>J33*J34</f>
        <v>2546.6000000000004</v>
      </c>
      <c r="K32" s="56">
        <f>K33*K34</f>
        <v>2118.6</v>
      </c>
      <c r="L32" s="56">
        <f>L33*L34</f>
        <v>2602.2400000000002</v>
      </c>
      <c r="M32" s="56">
        <f t="shared" si="10"/>
        <v>1271.16</v>
      </c>
      <c r="N32" s="56">
        <f t="shared" si="10"/>
        <v>719.0400000000001</v>
      </c>
      <c r="O32" s="25">
        <f>SUM(B32:N32)</f>
        <v>25436.04</v>
      </c>
    </row>
    <row r="33" spans="1:26" ht="18.75" customHeight="1">
      <c r="A33" s="52" t="s">
        <v>47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524</v>
      </c>
      <c r="I33" s="58">
        <v>153</v>
      </c>
      <c r="J33" s="58">
        <v>595</v>
      </c>
      <c r="K33" s="58">
        <v>495</v>
      </c>
      <c r="L33" s="58">
        <v>608</v>
      </c>
      <c r="M33" s="58">
        <v>297</v>
      </c>
      <c r="N33" s="58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48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49</v>
      </c>
      <c r="B36" s="60">
        <f>B37+B38+B39+B40</f>
        <v>448061.04568364006</v>
      </c>
      <c r="C36" s="60">
        <f aca="true" t="shared" si="11" ref="C36:N36">C37+C38+C39+C40</f>
        <v>300046.2359955</v>
      </c>
      <c r="D36" s="60">
        <f t="shared" si="11"/>
        <v>340030.79209610005</v>
      </c>
      <c r="E36" s="60">
        <f t="shared" si="11"/>
        <v>51962.1139536</v>
      </c>
      <c r="F36" s="60">
        <f t="shared" si="11"/>
        <v>308900.00213765004</v>
      </c>
      <c r="G36" s="60">
        <f t="shared" si="11"/>
        <v>369944.5604</v>
      </c>
      <c r="H36" s="60">
        <f t="shared" si="11"/>
        <v>299663.4319999999</v>
      </c>
      <c r="I36" s="60">
        <f>I37+I38+I39+I40</f>
        <v>62338.72121499999</v>
      </c>
      <c r="J36" s="60">
        <f>J37+J38+J39+J40</f>
        <v>392307.1270326</v>
      </c>
      <c r="K36" s="60">
        <f>K37+K38+K39+K40</f>
        <v>306755.72710709996</v>
      </c>
      <c r="L36" s="60">
        <f>L37+L38+L39+L40</f>
        <v>392128.291392</v>
      </c>
      <c r="M36" s="60">
        <f t="shared" si="11"/>
        <v>146780.94363835</v>
      </c>
      <c r="N36" s="60">
        <f t="shared" si="11"/>
        <v>77244.21982416</v>
      </c>
      <c r="O36" s="60">
        <f>O37+O38+O39+O40</f>
        <v>3496163.2124757003</v>
      </c>
    </row>
    <row r="37" spans="1:15" ht="18.75" customHeight="1">
      <c r="A37" s="57" t="s">
        <v>50</v>
      </c>
      <c r="B37" s="54">
        <f aca="true" t="shared" si="12" ref="B37:N37">B29*B7</f>
        <v>441455.59260000003</v>
      </c>
      <c r="C37" s="54">
        <f t="shared" si="12"/>
        <v>294488.758</v>
      </c>
      <c r="D37" s="54">
        <f t="shared" si="12"/>
        <v>328657.4804</v>
      </c>
      <c r="E37" s="54">
        <f t="shared" si="12"/>
        <v>51440.3918</v>
      </c>
      <c r="F37" s="54">
        <f t="shared" si="12"/>
        <v>307635.2829</v>
      </c>
      <c r="G37" s="54">
        <f t="shared" si="12"/>
        <v>364270.2327</v>
      </c>
      <c r="H37" s="54">
        <f t="shared" si="12"/>
        <v>294724.8172</v>
      </c>
      <c r="I37" s="54">
        <f>I29*I7</f>
        <v>61857.895</v>
      </c>
      <c r="J37" s="54">
        <f>J29*J7</f>
        <v>386815.832</v>
      </c>
      <c r="K37" s="54">
        <f>K29*K7</f>
        <v>301993.6735</v>
      </c>
      <c r="L37" s="54">
        <f>L29*L7</f>
        <v>386603.08999999997</v>
      </c>
      <c r="M37" s="54">
        <f t="shared" si="12"/>
        <v>143590.47</v>
      </c>
      <c r="N37" s="54">
        <f t="shared" si="12"/>
        <v>76752.225</v>
      </c>
      <c r="O37" s="56">
        <f>SUM(B37:N37)</f>
        <v>3440285.7411</v>
      </c>
    </row>
    <row r="38" spans="1:15" ht="18.75" customHeight="1">
      <c r="A38" s="57" t="s">
        <v>51</v>
      </c>
      <c r="B38" s="54">
        <f aca="true" t="shared" si="13" ref="B38:N38">B30*B7</f>
        <v>-1309.11691636</v>
      </c>
      <c r="C38" s="54">
        <f t="shared" si="13"/>
        <v>-856.5420045</v>
      </c>
      <c r="D38" s="54">
        <f t="shared" si="13"/>
        <v>-976.3583038999999</v>
      </c>
      <c r="E38" s="54">
        <f t="shared" si="13"/>
        <v>-124.5578464</v>
      </c>
      <c r="F38" s="54">
        <f t="shared" si="13"/>
        <v>-896.68076235</v>
      </c>
      <c r="G38" s="54">
        <f t="shared" si="13"/>
        <v>-1073.9223000000002</v>
      </c>
      <c r="H38" s="54">
        <f t="shared" si="13"/>
        <v>-811.3952</v>
      </c>
      <c r="I38" s="54">
        <f>I30*I7</f>
        <v>-174.013785</v>
      </c>
      <c r="J38" s="54">
        <f>J30*J7</f>
        <v>-1113.5049674</v>
      </c>
      <c r="K38" s="54">
        <f>K30*K7</f>
        <v>-863.8063929</v>
      </c>
      <c r="L38" s="54">
        <f>L30*L7</f>
        <v>-1135.668608</v>
      </c>
      <c r="M38" s="54">
        <f t="shared" si="13"/>
        <v>-418.86636165</v>
      </c>
      <c r="N38" s="54">
        <f t="shared" si="13"/>
        <v>-227.04517584</v>
      </c>
      <c r="O38" s="25">
        <f>SUM(B38:N38)</f>
        <v>-9981.4786243</v>
      </c>
    </row>
    <row r="39" spans="1:15" ht="18.75" customHeight="1">
      <c r="A39" s="57" t="s">
        <v>52</v>
      </c>
      <c r="B39" s="54">
        <f aca="true" t="shared" si="14" ref="B39:N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2242.7200000000003</v>
      </c>
      <c r="I39" s="54">
        <f>I32</f>
        <v>654.84</v>
      </c>
      <c r="J39" s="54">
        <f>J32</f>
        <v>2546.6000000000004</v>
      </c>
      <c r="K39" s="54">
        <f>K32</f>
        <v>2118.6</v>
      </c>
      <c r="L39" s="54">
        <f>L32</f>
        <v>2602.2400000000002</v>
      </c>
      <c r="M39" s="54">
        <f t="shared" si="14"/>
        <v>1271.16</v>
      </c>
      <c r="N39" s="54">
        <f t="shared" si="14"/>
        <v>719.0400000000001</v>
      </c>
      <c r="O39" s="56">
        <f>SUM(B39:N39)</f>
        <v>25436.04</v>
      </c>
    </row>
    <row r="40" spans="1:26" ht="18.75" customHeight="1">
      <c r="A40" s="2" t="s">
        <v>53</v>
      </c>
      <c r="B40" s="54">
        <v>4657.49</v>
      </c>
      <c r="C40" s="54">
        <v>4021.5</v>
      </c>
      <c r="D40" s="54">
        <v>10188.27</v>
      </c>
      <c r="E40" s="54">
        <v>0</v>
      </c>
      <c r="F40" s="54">
        <v>0</v>
      </c>
      <c r="G40" s="54">
        <v>4086.09</v>
      </c>
      <c r="H40" s="54">
        <v>3507.29</v>
      </c>
      <c r="I40" s="54">
        <v>0</v>
      </c>
      <c r="J40" s="54">
        <v>4058.2</v>
      </c>
      <c r="K40" s="54">
        <v>3507.26</v>
      </c>
      <c r="L40" s="54">
        <v>4058.63</v>
      </c>
      <c r="M40" s="54">
        <v>2338.18</v>
      </c>
      <c r="N40" s="54">
        <v>0</v>
      </c>
      <c r="O40" s="56">
        <f>SUM(B40:N40)</f>
        <v>40422.91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54</v>
      </c>
      <c r="B42" s="25">
        <f>+B43+B46+B58+B59</f>
        <v>-52747.8</v>
      </c>
      <c r="C42" s="25">
        <f aca="true" t="shared" si="15" ref="C42:N42">+C43+C46+C58+C59</f>
        <v>-48944</v>
      </c>
      <c r="D42" s="25">
        <f t="shared" si="15"/>
        <v>-44371</v>
      </c>
      <c r="E42" s="25">
        <f t="shared" si="15"/>
        <v>-4131.2</v>
      </c>
      <c r="F42" s="25">
        <f t="shared" si="15"/>
        <v>-34646.8</v>
      </c>
      <c r="G42" s="25">
        <f t="shared" si="15"/>
        <v>-60095.4</v>
      </c>
      <c r="H42" s="25">
        <f t="shared" si="15"/>
        <v>-49071.6</v>
      </c>
      <c r="I42" s="25">
        <f>+I43+I46+I58+I59</f>
        <v>-16226.8</v>
      </c>
      <c r="J42" s="25">
        <f>+J43+J46+J58+J59</f>
        <v>-37411</v>
      </c>
      <c r="K42" s="25">
        <f>+K43+K46+K58+K59</f>
        <v>-41275.6</v>
      </c>
      <c r="L42" s="25">
        <f>+L43+L46+L58+L59</f>
        <v>-37110.8</v>
      </c>
      <c r="M42" s="25">
        <f t="shared" si="15"/>
        <v>-17795.4</v>
      </c>
      <c r="N42" s="25">
        <f t="shared" si="15"/>
        <v>-9237.8</v>
      </c>
      <c r="O42" s="25">
        <f>+O43+O46+O58+O59</f>
        <v>-453065.19999999995</v>
      </c>
    </row>
    <row r="43" spans="1:15" ht="18.75" customHeight="1">
      <c r="A43" s="17" t="s">
        <v>55</v>
      </c>
      <c r="B43" s="26">
        <f>B44+B45</f>
        <v>-52747.8</v>
      </c>
      <c r="C43" s="26">
        <f>C44+C45</f>
        <v>-48944</v>
      </c>
      <c r="D43" s="26">
        <f>D44+D45</f>
        <v>-43871</v>
      </c>
      <c r="E43" s="26">
        <f>E44+E45</f>
        <v>-3131.2</v>
      </c>
      <c r="F43" s="26">
        <f aca="true" t="shared" si="16" ref="F43:N43">F44+F45</f>
        <v>-34146.8</v>
      </c>
      <c r="G43" s="26">
        <f t="shared" si="16"/>
        <v>-59595.4</v>
      </c>
      <c r="H43" s="26">
        <f t="shared" si="16"/>
        <v>-48571.6</v>
      </c>
      <c r="I43" s="26">
        <f>I44+I45</f>
        <v>-11726.8</v>
      </c>
      <c r="J43" s="26">
        <f>J44+J45</f>
        <v>-37411</v>
      </c>
      <c r="K43" s="26">
        <f>K44+K45</f>
        <v>-41275.6</v>
      </c>
      <c r="L43" s="26">
        <f>L44+L45</f>
        <v>-37110.8</v>
      </c>
      <c r="M43" s="26">
        <f t="shared" si="16"/>
        <v>-17795.4</v>
      </c>
      <c r="N43" s="26">
        <f t="shared" si="16"/>
        <v>-9237.8</v>
      </c>
      <c r="O43" s="25">
        <f aca="true" t="shared" si="17" ref="O43:O59">SUM(B43:N43)</f>
        <v>-445565.19999999995</v>
      </c>
    </row>
    <row r="44" spans="1:26" ht="18.75" customHeight="1">
      <c r="A44" s="13" t="s">
        <v>56</v>
      </c>
      <c r="B44" s="20">
        <f>ROUND(-B9*$D$3,2)</f>
        <v>-52747.8</v>
      </c>
      <c r="C44" s="20">
        <f>ROUND(-C9*$D$3,2)</f>
        <v>-48944</v>
      </c>
      <c r="D44" s="20">
        <f>ROUND(-D9*$D$3,2)</f>
        <v>-43871</v>
      </c>
      <c r="E44" s="20">
        <f>ROUND(-E9*$D$3,2)</f>
        <v>-3131.2</v>
      </c>
      <c r="F44" s="20">
        <f aca="true" t="shared" si="18" ref="F44:N44">ROUND(-F9*$D$3,2)</f>
        <v>-34146.8</v>
      </c>
      <c r="G44" s="20">
        <f t="shared" si="18"/>
        <v>-59595.4</v>
      </c>
      <c r="H44" s="20">
        <f t="shared" si="18"/>
        <v>-48571.6</v>
      </c>
      <c r="I44" s="20">
        <f>ROUND(-I9*$D$3,2)</f>
        <v>-11726.8</v>
      </c>
      <c r="J44" s="20">
        <f>ROUND(-J9*$D$3,2)</f>
        <v>-37411</v>
      </c>
      <c r="K44" s="20">
        <f>ROUND(-K9*$D$3,2)</f>
        <v>-41275.6</v>
      </c>
      <c r="L44" s="20">
        <f>ROUND(-L9*$D$3,2)</f>
        <v>-37110.8</v>
      </c>
      <c r="M44" s="20">
        <f t="shared" si="18"/>
        <v>-17795.4</v>
      </c>
      <c r="N44" s="20">
        <f t="shared" si="18"/>
        <v>-9237.8</v>
      </c>
      <c r="O44" s="46">
        <f t="shared" si="17"/>
        <v>-445565.19999999995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-500</v>
      </c>
      <c r="E46" s="26">
        <f t="shared" si="20"/>
        <v>-1000</v>
      </c>
      <c r="F46" s="26">
        <f t="shared" si="20"/>
        <v>-500</v>
      </c>
      <c r="G46" s="26">
        <f t="shared" si="20"/>
        <v>-500</v>
      </c>
      <c r="H46" s="26">
        <f t="shared" si="20"/>
        <v>-500</v>
      </c>
      <c r="I46" s="26">
        <f t="shared" si="20"/>
        <v>-4500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-7500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v>-500</v>
      </c>
      <c r="E49" s="24">
        <v>-1000</v>
      </c>
      <c r="F49" s="24">
        <v>-500</v>
      </c>
      <c r="G49" s="24">
        <v>-500</v>
      </c>
      <c r="H49" s="24">
        <v>-500</v>
      </c>
      <c r="I49" s="24">
        <v>-4500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-7500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102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103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104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105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66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67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20"/>
    </row>
    <row r="61" spans="1:26" ht="15.75">
      <c r="A61" s="2" t="s">
        <v>68</v>
      </c>
      <c r="B61" s="29">
        <f aca="true" t="shared" si="21" ref="B61:N61">+B36+B42</f>
        <v>395313.24568364007</v>
      </c>
      <c r="C61" s="29">
        <f t="shared" si="21"/>
        <v>251102.2359955</v>
      </c>
      <c r="D61" s="29">
        <f t="shared" si="21"/>
        <v>295659.79209610005</v>
      </c>
      <c r="E61" s="29">
        <f t="shared" si="21"/>
        <v>47830.9139536</v>
      </c>
      <c r="F61" s="29">
        <f t="shared" si="21"/>
        <v>274253.20213765005</v>
      </c>
      <c r="G61" s="29">
        <f t="shared" si="21"/>
        <v>309849.1604</v>
      </c>
      <c r="H61" s="29">
        <f t="shared" si="21"/>
        <v>250591.8319999999</v>
      </c>
      <c r="I61" s="29">
        <f t="shared" si="21"/>
        <v>46111.921214999995</v>
      </c>
      <c r="J61" s="29">
        <f>+J36+J42</f>
        <v>354896.1270326</v>
      </c>
      <c r="K61" s="29">
        <f>+K36+K42</f>
        <v>265480.1271071</v>
      </c>
      <c r="L61" s="29">
        <f>+L36+L42</f>
        <v>355017.491392</v>
      </c>
      <c r="M61" s="29">
        <f t="shared" si="21"/>
        <v>128985.54363835</v>
      </c>
      <c r="N61" s="29">
        <f t="shared" si="21"/>
        <v>68006.41982416</v>
      </c>
      <c r="O61" s="29">
        <f>SUM(B61:N61)</f>
        <v>3043098.0124757006</v>
      </c>
      <c r="P61"/>
      <c r="Q61"/>
      <c r="R61"/>
      <c r="S61"/>
      <c r="T61"/>
      <c r="U61"/>
      <c r="V61"/>
      <c r="W61"/>
      <c r="X61"/>
      <c r="Y61"/>
      <c r="Z61"/>
    </row>
    <row r="62" spans="1:15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9" ht="18.75" customHeight="1">
      <c r="A64" s="2" t="s">
        <v>69</v>
      </c>
      <c r="B64" s="36">
        <f>SUM(B65:B78)</f>
        <v>395313.24</v>
      </c>
      <c r="C64" s="36">
        <f aca="true" t="shared" si="22" ref="C64:N64">SUM(C65:C78)</f>
        <v>251102.24</v>
      </c>
      <c r="D64" s="36">
        <f t="shared" si="22"/>
        <v>295659.79</v>
      </c>
      <c r="E64" s="36">
        <f t="shared" si="22"/>
        <v>47830.91</v>
      </c>
      <c r="F64" s="36">
        <f t="shared" si="22"/>
        <v>274253.2</v>
      </c>
      <c r="G64" s="36">
        <f t="shared" si="22"/>
        <v>309849.16</v>
      </c>
      <c r="H64" s="36">
        <f t="shared" si="22"/>
        <v>250591.83</v>
      </c>
      <c r="I64" s="36">
        <f t="shared" si="22"/>
        <v>46111.93</v>
      </c>
      <c r="J64" s="36">
        <f t="shared" si="22"/>
        <v>354896.13</v>
      </c>
      <c r="K64" s="36">
        <f t="shared" si="22"/>
        <v>265480.12</v>
      </c>
      <c r="L64" s="36">
        <f t="shared" si="22"/>
        <v>355017.49</v>
      </c>
      <c r="M64" s="36">
        <f t="shared" si="22"/>
        <v>128985.54</v>
      </c>
      <c r="N64" s="36">
        <f t="shared" si="22"/>
        <v>68006.42</v>
      </c>
      <c r="O64" s="29">
        <f>SUM(O65:O78)</f>
        <v>3043098</v>
      </c>
      <c r="S64" s="70"/>
    </row>
    <row r="65" spans="1:16" ht="18.75" customHeight="1">
      <c r="A65" s="17" t="s">
        <v>70</v>
      </c>
      <c r="B65" s="36">
        <f>75837.64+1150.08</f>
        <v>76987.72</v>
      </c>
      <c r="C65" s="36">
        <f>71339.9+1167.17</f>
        <v>72507.06999999999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149494.78999999998</v>
      </c>
      <c r="P65"/>
    </row>
    <row r="66" spans="1:16" ht="18.75" customHeight="1">
      <c r="A66" s="17" t="s">
        <v>71</v>
      </c>
      <c r="B66" s="36">
        <f>314818.11+3507.41</f>
        <v>318325.51999999996</v>
      </c>
      <c r="C66" s="36">
        <f>175740.84+2854.33</f>
        <v>178595.16999999998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496920.68999999994</v>
      </c>
      <c r="P66"/>
    </row>
    <row r="67" spans="1:17" ht="18.75" customHeight="1">
      <c r="A67" s="17" t="s">
        <v>72</v>
      </c>
      <c r="B67" s="35">
        <v>0</v>
      </c>
      <c r="C67" s="35">
        <v>0</v>
      </c>
      <c r="D67" s="26">
        <v>295659.79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295659.79</v>
      </c>
      <c r="Q67"/>
    </row>
    <row r="68" spans="1:18" ht="18.75" customHeight="1">
      <c r="A68" s="17" t="s">
        <v>73</v>
      </c>
      <c r="B68" s="35">
        <v>0</v>
      </c>
      <c r="C68" s="35">
        <v>0</v>
      </c>
      <c r="D68" s="35">
        <v>0</v>
      </c>
      <c r="E68" s="26">
        <v>47830.91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47830.91</v>
      </c>
      <c r="R68"/>
    </row>
    <row r="69" spans="1:19" ht="18.75" customHeight="1">
      <c r="A69" s="17" t="s">
        <v>74</v>
      </c>
      <c r="B69" s="35">
        <v>0</v>
      </c>
      <c r="C69" s="35">
        <v>0</v>
      </c>
      <c r="D69" s="35">
        <v>0</v>
      </c>
      <c r="E69" s="35">
        <v>0</v>
      </c>
      <c r="F69" s="26">
        <v>274253.2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274253.2</v>
      </c>
      <c r="S69"/>
    </row>
    <row r="70" spans="1:20" ht="18.75" customHeight="1">
      <c r="A70" s="17" t="s">
        <v>75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309849.16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309849.16</v>
      </c>
      <c r="T70"/>
    </row>
    <row r="71" spans="1:21" ht="18.75" customHeight="1">
      <c r="A71" s="17" t="s">
        <v>101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250591.83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250591.83</v>
      </c>
      <c r="U71"/>
    </row>
    <row r="72" spans="1:21" ht="18.75" customHeight="1">
      <c r="A72" s="17" t="s">
        <v>76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46111.93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46111.93</v>
      </c>
      <c r="U72"/>
    </row>
    <row r="73" spans="1:22" ht="18.75" customHeight="1">
      <c r="A73" s="17" t="s">
        <v>77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354896.13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354896.13</v>
      </c>
      <c r="V73"/>
    </row>
    <row r="74" spans="1:23" ht="18.75" customHeight="1">
      <c r="A74" s="17" t="s">
        <v>78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265480.12</v>
      </c>
      <c r="L74" s="35">
        <v>0</v>
      </c>
      <c r="M74" s="35">
        <v>0</v>
      </c>
      <c r="N74" s="35">
        <v>0</v>
      </c>
      <c r="O74" s="29">
        <f t="shared" si="23"/>
        <v>265480.12</v>
      </c>
      <c r="W74"/>
    </row>
    <row r="75" spans="1:24" ht="18.75" customHeight="1">
      <c r="A75" s="17" t="s">
        <v>79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355017.49</v>
      </c>
      <c r="M75" s="35">
        <v>0</v>
      </c>
      <c r="N75" s="61">
        <v>0</v>
      </c>
      <c r="O75" s="26">
        <f t="shared" si="23"/>
        <v>355017.49</v>
      </c>
      <c r="X75"/>
    </row>
    <row r="76" spans="1:25" ht="18.75" customHeight="1">
      <c r="A76" s="17" t="s">
        <v>80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128985.54</v>
      </c>
      <c r="N76" s="35">
        <v>0</v>
      </c>
      <c r="O76" s="29">
        <f t="shared" si="23"/>
        <v>128985.54</v>
      </c>
      <c r="Y76"/>
    </row>
    <row r="77" spans="1:26" ht="18.75" customHeight="1">
      <c r="A77" s="17" t="s">
        <v>81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68006.42</v>
      </c>
      <c r="O77" s="26">
        <f t="shared" si="23"/>
        <v>68006.42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2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82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83</v>
      </c>
      <c r="B82" s="44">
        <v>2.3434305322361677</v>
      </c>
      <c r="C82" s="44">
        <v>2.3093073226358234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84</v>
      </c>
      <c r="B83" s="44">
        <v>2.047592255237074</v>
      </c>
      <c r="C83" s="44">
        <v>1.9337363886342807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85</v>
      </c>
      <c r="B84" s="44">
        <v>0</v>
      </c>
      <c r="C84" s="44">
        <v>0</v>
      </c>
      <c r="D84" s="22">
        <f>(D$37+D$38+D$39)/D$7</f>
        <v>1.8749361768061983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86</v>
      </c>
      <c r="B85" s="44">
        <v>0</v>
      </c>
      <c r="C85" s="44">
        <v>0</v>
      </c>
      <c r="D85" s="44">
        <v>0</v>
      </c>
      <c r="E85" s="22">
        <f>(E$37+E$38+E$39)/E$7</f>
        <v>2.6205110673054617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87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2.190267541197096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88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1.7374424565352633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89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2.0439785633437313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90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2.006073088173773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91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1.9833207856301434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92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2.2347470254102886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93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2.1357713890588883</v>
      </c>
      <c r="M92" s="44">
        <v>0</v>
      </c>
      <c r="N92" s="44">
        <v>0</v>
      </c>
      <c r="O92" s="26"/>
      <c r="X92"/>
    </row>
    <row r="93" spans="1:25" ht="18.75" customHeight="1">
      <c r="A93" s="17" t="s">
        <v>94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2.540993291201513</v>
      </c>
      <c r="N93" s="44">
        <v>0</v>
      </c>
      <c r="O93" s="62"/>
      <c r="Y93"/>
    </row>
    <row r="94" spans="1:26" ht="18.75" customHeight="1">
      <c r="A94" s="34" t="s">
        <v>95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2.4908651712024765</v>
      </c>
      <c r="O94" s="50"/>
      <c r="P94"/>
      <c r="Z94"/>
    </row>
    <row r="95" spans="1:14" ht="21" customHeight="1">
      <c r="A95" s="67" t="s">
        <v>106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9"/>
    </row>
    <row r="96" spans="1:14" ht="15.75">
      <c r="A96" s="71" t="s">
        <v>109</v>
      </c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</row>
    <row r="98" ht="14.25">
      <c r="B98" s="40"/>
    </row>
    <row r="99" spans="8:9" ht="14.25">
      <c r="H99" s="41"/>
      <c r="I99" s="41"/>
    </row>
    <row r="100" ht="14.25"/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2017-12-04T13:48:08Z</dcterms:modified>
  <cp:category/>
  <cp:version/>
  <cp:contentType/>
  <cp:contentStatus/>
</cp:coreProperties>
</file>