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<sst xmlns="http://schemas.openxmlformats.org/spreadsheetml/2006/main" count="112" uniqueCount="110">
  <si>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</si>
  <si>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</si>
  <si>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</si>
  <si>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</si>
  <si>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</si>
  <si>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</si>
  <si>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</si>
  <si>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</si>
  <si>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</si>
  <si>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</si>
  <si>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</si>
  <si>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</si>
  <si>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</si>
  <si>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</si>
  <si>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</si>
  <si>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</si>
  <si>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</si>
  <si>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</si>
  <si>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</si>
  <si>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</si>
  <si>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</si>
  <si>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</si>
  <si>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</si>
  <si>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</si>
  <si>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</si>
  <si>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</si>
  <si>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</si>
  <si>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</si>
  <si>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</si>
  <si>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</si>
  <si>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</si>
  <si>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</si>
  <si>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</si>
  <si>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</si>
  <si>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</si>
  <si>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</si>
  <si>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</si>
  <si>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</si>
  <si>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</si>
  <si>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</si>
  <si>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</si>
  <si>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</si>
  <si>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</si>
  <si>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</si>
  <si>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</si>
  <si>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</si>
  <si>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</si>
  <si>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</si>
  <si>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</si>
  <si>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</si>
  <si>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</si>
  <si>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</si>
  <si>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</si>
  <si>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</si>
  <si>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</si>
  <si>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</si>
  <si>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</si>
  <si>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</si>
  <si>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</si>
  <si>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</si>
  <si>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</si>
  <si>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</si>
  <si>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</si>
  <si>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</si>
  <si>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</si>
  <si>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</si>
  <si>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</si>
  <si>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</si>
  <si>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</si>
  <si>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</si>
  <si>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</si>
  <si>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</si>
  <si>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</si>
  <si>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</si>
  <si>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</si>
  <si>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</si>
  <si>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</si>
  <si>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</si>
  <si>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</si>
  <si>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</si>
  <si>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</si>
  <si>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</si>
  <si>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</si>
  <si>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</si>
  <si>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</si>
  <si>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</si>
  <si>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</si>
  <si>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</si>
  <si>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</si>
  <si>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</si>
  <si>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</si>
  <si>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</si>
  <si>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</si>
  <si>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</si>
  <si>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</si>
  <si>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</si>
  <si>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</si>
  <si>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</si>
  <si>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</si>
  <si>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</si>
  <si>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</si>
  <si>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</si>
  <si>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</si>
  <si>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</si>
  <si>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</si>
  <si>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</si>
  <si>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</si>
  <si>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25/11/17 - VENCIMENTO 01/12/17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</si>
  <si>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(1)</t>
    </r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</si>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</sst>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375691</v>
      </c>
      <c r="C7" s="10">
        <f>C8+C20+C24</f>
        <v>267508</v>
      </c>
      <c r="D7" s="10">
        <f>D8+D20+D24</f>
        <v>312500</v>
      </c>
      <c r="E7" s="10">
        <f>E8+E20+E24</f>
        <v>42700</v>
      </c>
      <c r="F7" s="10">
        <f aca="true" t="shared" si="0" ref="F7:N7">F8+F20+F24</f>
        <v>247439</v>
      </c>
      <c r="G7" s="10">
        <f t="shared" si="0"/>
        <v>382317</v>
      </c>
      <c r="H7" s="10">
        <f>H8+H20+H24</f>
        <v>268303</v>
      </c>
      <c r="I7" s="10">
        <f>I8+I20+I24</f>
        <v>71797</v>
      </c>
      <c r="J7" s="10">
        <f>J8+J20+J24</f>
        <v>330900</v>
      </c>
      <c r="K7" s="10">
        <f>K8+K20+K24</f>
        <v>230615</v>
      </c>
      <c r="L7" s="10">
        <f>L8+L20+L24</f>
        <v>304912</v>
      </c>
      <c r="M7" s="10">
        <f t="shared" si="0"/>
        <v>102071</v>
      </c>
      <c r="N7" s="10">
        <f t="shared" si="0"/>
        <v>61396</v>
      </c>
      <c r="O7" s="10">
        <f>+O8+O20+O24</f>
        <v>2998149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163142</v>
      </c>
      <c r="C8" s="12">
        <f>+C9+C12+C16</f>
        <v>125816</v>
      </c>
      <c r="D8" s="12">
        <f>+D9+D12+D16</f>
        <v>155280</v>
      </c>
      <c r="E8" s="12">
        <f>+E9+E12+E16</f>
        <v>19551</v>
      </c>
      <c r="F8" s="12">
        <f aca="true" t="shared" si="1" ref="F8:N8">+F9+F12+F16</f>
        <v>114539</v>
      </c>
      <c r="G8" s="12">
        <f t="shared" si="1"/>
        <v>179499</v>
      </c>
      <c r="H8" s="12">
        <f>+H9+H12+H16</f>
        <v>124192</v>
      </c>
      <c r="I8" s="12">
        <f>+I9+I12+I16</f>
        <v>34378</v>
      </c>
      <c r="J8" s="12">
        <f>+J9+J12+J16</f>
        <v>154904</v>
      </c>
      <c r="K8" s="12">
        <f>+K9+K12+K16</f>
        <v>110790</v>
      </c>
      <c r="L8" s="12">
        <f>+L9+L12+L16</f>
        <v>139237</v>
      </c>
      <c r="M8" s="12">
        <f t="shared" si="1"/>
        <v>51957</v>
      </c>
      <c r="N8" s="12">
        <f t="shared" si="1"/>
        <v>33184</v>
      </c>
      <c r="O8" s="12">
        <f>SUM(B8:N8)</f>
        <v>1406469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19886</v>
      </c>
      <c r="C9" s="14">
        <v>20622</v>
      </c>
      <c r="D9" s="14">
        <v>17068</v>
      </c>
      <c r="E9" s="14">
        <v>1837</v>
      </c>
      <c r="F9" s="14">
        <v>13184</v>
      </c>
      <c r="G9" s="14">
        <v>23673</v>
      </c>
      <c r="H9" s="14">
        <v>19930</v>
      </c>
      <c r="I9" s="14">
        <v>5851</v>
      </c>
      <c r="J9" s="14">
        <v>13769</v>
      </c>
      <c r="K9" s="14">
        <v>16250</v>
      </c>
      <c r="L9" s="14">
        <v>14161</v>
      </c>
      <c r="M9" s="14">
        <v>7133</v>
      </c>
      <c r="N9" s="14">
        <v>4883</v>
      </c>
      <c r="O9" s="12">
        <f aca="true" t="shared" si="2" ref="O9:O19">SUM(B9:N9)</f>
        <v>178247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19886</v>
      </c>
      <c r="C10" s="14">
        <f>+C9-C11</f>
        <v>20622</v>
      </c>
      <c r="D10" s="14">
        <f>+D9-D11</f>
        <v>17068</v>
      </c>
      <c r="E10" s="14">
        <f>+E9-E11</f>
        <v>1837</v>
      </c>
      <c r="F10" s="14">
        <f aca="true" t="shared" si="3" ref="F10:N10">+F9-F11</f>
        <v>13184</v>
      </c>
      <c r="G10" s="14">
        <f t="shared" si="3"/>
        <v>23673</v>
      </c>
      <c r="H10" s="14">
        <f>+H9-H11</f>
        <v>19930</v>
      </c>
      <c r="I10" s="14">
        <f>+I9-I11</f>
        <v>5851</v>
      </c>
      <c r="J10" s="14">
        <f>+J9-J11</f>
        <v>13769</v>
      </c>
      <c r="K10" s="14">
        <f>+K9-K11</f>
        <v>16250</v>
      </c>
      <c r="L10" s="14">
        <f>+L9-L11</f>
        <v>14161</v>
      </c>
      <c r="M10" s="14">
        <f t="shared" si="3"/>
        <v>7133</v>
      </c>
      <c r="N10" s="14">
        <f t="shared" si="3"/>
        <v>4883</v>
      </c>
      <c r="O10" s="12">
        <f t="shared" si="2"/>
        <v>178247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134288</v>
      </c>
      <c r="C12" s="14">
        <f>C13+C14+C15</f>
        <v>98648</v>
      </c>
      <c r="D12" s="14">
        <f>D13+D14+D15</f>
        <v>130251</v>
      </c>
      <c r="E12" s="14">
        <f>E13+E14+E15</f>
        <v>16703</v>
      </c>
      <c r="F12" s="14">
        <f aca="true" t="shared" si="4" ref="F12:N12">F13+F14+F15</f>
        <v>95098</v>
      </c>
      <c r="G12" s="14">
        <f t="shared" si="4"/>
        <v>145388</v>
      </c>
      <c r="H12" s="14">
        <f>H13+H14+H15</f>
        <v>97982</v>
      </c>
      <c r="I12" s="14">
        <f>I13+I14+I15</f>
        <v>26729</v>
      </c>
      <c r="J12" s="14">
        <f>J13+J14+J15</f>
        <v>132145</v>
      </c>
      <c r="K12" s="14">
        <f>K13+K14+K15</f>
        <v>88409</v>
      </c>
      <c r="L12" s="14">
        <f>L13+L14+L15</f>
        <v>116521</v>
      </c>
      <c r="M12" s="14">
        <f t="shared" si="4"/>
        <v>42401</v>
      </c>
      <c r="N12" s="14">
        <f t="shared" si="4"/>
        <v>26964</v>
      </c>
      <c r="O12" s="12">
        <f t="shared" si="2"/>
        <v>1151527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70106</v>
      </c>
      <c r="C13" s="14">
        <v>52936</v>
      </c>
      <c r="D13" s="14">
        <v>66096</v>
      </c>
      <c r="E13" s="14">
        <v>8669</v>
      </c>
      <c r="F13" s="14">
        <v>48666</v>
      </c>
      <c r="G13" s="14">
        <v>75002</v>
      </c>
      <c r="H13" s="14">
        <v>52437</v>
      </c>
      <c r="I13" s="14">
        <v>14264</v>
      </c>
      <c r="J13" s="14">
        <v>69422</v>
      </c>
      <c r="K13" s="14">
        <v>44732</v>
      </c>
      <c r="L13" s="14">
        <v>57849</v>
      </c>
      <c r="M13" s="14">
        <v>20098</v>
      </c>
      <c r="N13" s="14">
        <v>12549</v>
      </c>
      <c r="O13" s="12">
        <f t="shared" si="2"/>
        <v>592826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61472</v>
      </c>
      <c r="C14" s="14">
        <v>42775</v>
      </c>
      <c r="D14" s="14">
        <v>62227</v>
      </c>
      <c r="E14" s="14">
        <v>7591</v>
      </c>
      <c r="F14" s="14">
        <v>44194</v>
      </c>
      <c r="G14" s="14">
        <v>65857</v>
      </c>
      <c r="H14" s="14">
        <v>43295</v>
      </c>
      <c r="I14" s="14">
        <v>11816</v>
      </c>
      <c r="J14" s="14">
        <v>60733</v>
      </c>
      <c r="K14" s="14">
        <v>41701</v>
      </c>
      <c r="L14" s="14">
        <v>56577</v>
      </c>
      <c r="M14" s="14">
        <v>21364</v>
      </c>
      <c r="N14" s="14">
        <v>13920</v>
      </c>
      <c r="O14" s="12">
        <f t="shared" si="2"/>
        <v>533522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2710</v>
      </c>
      <c r="C15" s="14">
        <v>2937</v>
      </c>
      <c r="D15" s="14">
        <v>1928</v>
      </c>
      <c r="E15" s="14">
        <v>443</v>
      </c>
      <c r="F15" s="14">
        <v>2238</v>
      </c>
      <c r="G15" s="14">
        <v>4529</v>
      </c>
      <c r="H15" s="14">
        <v>2250</v>
      </c>
      <c r="I15" s="14">
        <v>649</v>
      </c>
      <c r="J15" s="14">
        <v>1990</v>
      </c>
      <c r="K15" s="14">
        <v>1976</v>
      </c>
      <c r="L15" s="14">
        <v>2095</v>
      </c>
      <c r="M15" s="14">
        <v>939</v>
      </c>
      <c r="N15" s="14">
        <v>495</v>
      </c>
      <c r="O15" s="12">
        <f t="shared" si="2"/>
        <v>25179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8968</v>
      </c>
      <c r="C16" s="14">
        <f>C17+C18+C19</f>
        <v>6546</v>
      </c>
      <c r="D16" s="14">
        <f>D17+D18+D19</f>
        <v>7961</v>
      </c>
      <c r="E16" s="14">
        <f>E17+E18+E19</f>
        <v>1011</v>
      </c>
      <c r="F16" s="14">
        <f aca="true" t="shared" si="5" ref="F16:N16">F17+F18+F19</f>
        <v>6257</v>
      </c>
      <c r="G16" s="14">
        <f t="shared" si="5"/>
        <v>10438</v>
      </c>
      <c r="H16" s="14">
        <f>H17+H18+H19</f>
        <v>6280</v>
      </c>
      <c r="I16" s="14">
        <f>I17+I18+I19</f>
        <v>1798</v>
      </c>
      <c r="J16" s="14">
        <f>J17+J18+J19</f>
        <v>8990</v>
      </c>
      <c r="K16" s="14">
        <f>K17+K18+K19</f>
        <v>6131</v>
      </c>
      <c r="L16" s="14">
        <f>L17+L18+L19</f>
        <v>8555</v>
      </c>
      <c r="M16" s="14">
        <f t="shared" si="5"/>
        <v>2423</v>
      </c>
      <c r="N16" s="14">
        <f t="shared" si="5"/>
        <v>1337</v>
      </c>
      <c r="O16" s="12">
        <f t="shared" si="2"/>
        <v>76695</v>
      </c>
    </row>
    <row r="17" spans="1:26" ht="18.75" customHeight="1">
      <c r="A17" s="15" t="s">
        <v>16</v>
      </c>
      <c r="B17" s="14">
        <v>8916</v>
      </c>
      <c r="C17" s="14">
        <v>6516</v>
      </c>
      <c r="D17" s="14">
        <v>7906</v>
      </c>
      <c r="E17" s="14">
        <v>1006</v>
      </c>
      <c r="F17" s="14">
        <v>6222</v>
      </c>
      <c r="G17" s="14">
        <v>10392</v>
      </c>
      <c r="H17" s="14">
        <v>6249</v>
      </c>
      <c r="I17" s="14">
        <v>1793</v>
      </c>
      <c r="J17" s="14">
        <v>8956</v>
      </c>
      <c r="K17" s="14">
        <v>6114</v>
      </c>
      <c r="L17" s="14">
        <v>8514</v>
      </c>
      <c r="M17" s="14">
        <v>2407</v>
      </c>
      <c r="N17" s="14">
        <v>1322</v>
      </c>
      <c r="O17" s="12">
        <f t="shared" si="2"/>
        <v>76313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44</v>
      </c>
      <c r="C18" s="14">
        <v>21</v>
      </c>
      <c r="D18" s="14">
        <v>48</v>
      </c>
      <c r="E18" s="14">
        <v>3</v>
      </c>
      <c r="F18" s="14">
        <v>28</v>
      </c>
      <c r="G18" s="14">
        <v>37</v>
      </c>
      <c r="H18" s="14">
        <v>26</v>
      </c>
      <c r="I18" s="14">
        <v>3</v>
      </c>
      <c r="J18" s="14">
        <v>27</v>
      </c>
      <c r="K18" s="14">
        <v>13</v>
      </c>
      <c r="L18" s="14">
        <v>39</v>
      </c>
      <c r="M18" s="14">
        <v>15</v>
      </c>
      <c r="N18" s="14">
        <v>15</v>
      </c>
      <c r="O18" s="12">
        <f t="shared" si="2"/>
        <v>319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8</v>
      </c>
      <c r="C19" s="14">
        <v>9</v>
      </c>
      <c r="D19" s="14">
        <v>7</v>
      </c>
      <c r="E19" s="14">
        <v>2</v>
      </c>
      <c r="F19" s="14">
        <v>7</v>
      </c>
      <c r="G19" s="14">
        <v>9</v>
      </c>
      <c r="H19" s="14">
        <v>5</v>
      </c>
      <c r="I19" s="14">
        <v>2</v>
      </c>
      <c r="J19" s="14">
        <v>7</v>
      </c>
      <c r="K19" s="14">
        <v>4</v>
      </c>
      <c r="L19" s="14">
        <v>2</v>
      </c>
      <c r="M19" s="14">
        <v>1</v>
      </c>
      <c r="N19" s="14">
        <v>0</v>
      </c>
      <c r="O19" s="12">
        <f t="shared" si="2"/>
        <v>63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93388</v>
      </c>
      <c r="C20" s="18">
        <f>C21+C22+C23</f>
        <v>57206</v>
      </c>
      <c r="D20" s="18">
        <f>D21+D22+D23</f>
        <v>63924</v>
      </c>
      <c r="E20" s="18">
        <f>E21+E22+E23</f>
        <v>8810</v>
      </c>
      <c r="F20" s="18">
        <f aca="true" t="shared" si="6" ref="F20:N20">F21+F22+F23</f>
        <v>51942</v>
      </c>
      <c r="G20" s="18">
        <f t="shared" si="6"/>
        <v>79024</v>
      </c>
      <c r="H20" s="18">
        <f>H21+H22+H23</f>
        <v>63195</v>
      </c>
      <c r="I20" s="18">
        <f>I21+I22+I23</f>
        <v>16323</v>
      </c>
      <c r="J20" s="18">
        <f>J21+J22+J23</f>
        <v>84354</v>
      </c>
      <c r="K20" s="18">
        <f>K21+K22+K23</f>
        <v>51230</v>
      </c>
      <c r="L20" s="18">
        <f>L21+L22+L23</f>
        <v>87664</v>
      </c>
      <c r="M20" s="18">
        <f t="shared" si="6"/>
        <v>26595</v>
      </c>
      <c r="N20" s="18">
        <f t="shared" si="6"/>
        <v>15013</v>
      </c>
      <c r="O20" s="12">
        <f aca="true" t="shared" si="7" ref="O20:O26">SUM(B20:N20)</f>
        <v>698668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51762</v>
      </c>
      <c r="C21" s="14">
        <v>34323</v>
      </c>
      <c r="D21" s="14">
        <v>35172</v>
      </c>
      <c r="E21" s="14">
        <v>4991</v>
      </c>
      <c r="F21" s="14">
        <v>29130</v>
      </c>
      <c r="G21" s="14">
        <v>44731</v>
      </c>
      <c r="H21" s="14">
        <v>37194</v>
      </c>
      <c r="I21" s="14">
        <v>9505</v>
      </c>
      <c r="J21" s="14">
        <v>47368</v>
      </c>
      <c r="K21" s="14">
        <v>28289</v>
      </c>
      <c r="L21" s="14">
        <v>46064</v>
      </c>
      <c r="M21" s="14">
        <v>13878</v>
      </c>
      <c r="N21" s="14">
        <v>7731</v>
      </c>
      <c r="O21" s="12">
        <f t="shared" si="7"/>
        <v>390138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40206</v>
      </c>
      <c r="C22" s="14">
        <v>21760</v>
      </c>
      <c r="D22" s="14">
        <v>28044</v>
      </c>
      <c r="E22" s="14">
        <v>3646</v>
      </c>
      <c r="F22" s="14">
        <v>22012</v>
      </c>
      <c r="G22" s="14">
        <v>32707</v>
      </c>
      <c r="H22" s="14">
        <v>25112</v>
      </c>
      <c r="I22" s="14">
        <v>6546</v>
      </c>
      <c r="J22" s="14">
        <v>36021</v>
      </c>
      <c r="K22" s="14">
        <v>22186</v>
      </c>
      <c r="L22" s="14">
        <v>40427</v>
      </c>
      <c r="M22" s="14">
        <v>12301</v>
      </c>
      <c r="N22" s="14">
        <v>7081</v>
      </c>
      <c r="O22" s="12">
        <f t="shared" si="7"/>
        <v>298049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1420</v>
      </c>
      <c r="C23" s="14">
        <v>1123</v>
      </c>
      <c r="D23" s="14">
        <v>708</v>
      </c>
      <c r="E23" s="14">
        <v>173</v>
      </c>
      <c r="F23" s="14">
        <v>800</v>
      </c>
      <c r="G23" s="14">
        <v>1586</v>
      </c>
      <c r="H23" s="14">
        <v>889</v>
      </c>
      <c r="I23" s="14">
        <v>272</v>
      </c>
      <c r="J23" s="14">
        <v>965</v>
      </c>
      <c r="K23" s="14">
        <v>755</v>
      </c>
      <c r="L23" s="14">
        <v>1173</v>
      </c>
      <c r="M23" s="14">
        <v>416</v>
      </c>
      <c r="N23" s="14">
        <v>201</v>
      </c>
      <c r="O23" s="12">
        <f t="shared" si="7"/>
        <v>10481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119161</v>
      </c>
      <c r="C24" s="14">
        <f>C25+C26</f>
        <v>84486</v>
      </c>
      <c r="D24" s="14">
        <f>D25+D26</f>
        <v>93296</v>
      </c>
      <c r="E24" s="14">
        <f>E25+E26</f>
        <v>14339</v>
      </c>
      <c r="F24" s="14">
        <f aca="true" t="shared" si="8" ref="F24:N24">F25+F26</f>
        <v>80958</v>
      </c>
      <c r="G24" s="14">
        <f t="shared" si="8"/>
        <v>123794</v>
      </c>
      <c r="H24" s="14">
        <f>H25+H26</f>
        <v>80916</v>
      </c>
      <c r="I24" s="14">
        <f>I25+I26</f>
        <v>21096</v>
      </c>
      <c r="J24" s="14">
        <f>J25+J26</f>
        <v>91642</v>
      </c>
      <c r="K24" s="14">
        <f>K25+K26</f>
        <v>68595</v>
      </c>
      <c r="L24" s="14">
        <f>L25+L26</f>
        <v>78011</v>
      </c>
      <c r="M24" s="14">
        <f t="shared" si="8"/>
        <v>23519</v>
      </c>
      <c r="N24" s="14">
        <f t="shared" si="8"/>
        <v>13199</v>
      </c>
      <c r="O24" s="12">
        <f t="shared" si="7"/>
        <v>893012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53652</v>
      </c>
      <c r="C25" s="14">
        <v>44193</v>
      </c>
      <c r="D25" s="14">
        <v>47160</v>
      </c>
      <c r="E25" s="14">
        <v>7958</v>
      </c>
      <c r="F25" s="14">
        <v>42182</v>
      </c>
      <c r="G25" s="14">
        <v>67247</v>
      </c>
      <c r="H25" s="14">
        <v>44500</v>
      </c>
      <c r="I25" s="14">
        <v>12860</v>
      </c>
      <c r="J25" s="14">
        <v>42020</v>
      </c>
      <c r="K25" s="14">
        <v>35595</v>
      </c>
      <c r="L25" s="14">
        <v>36506</v>
      </c>
      <c r="M25" s="14">
        <v>11282</v>
      </c>
      <c r="N25" s="14">
        <v>5710</v>
      </c>
      <c r="O25" s="12">
        <f t="shared" si="7"/>
        <v>450865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65509</v>
      </c>
      <c r="C26" s="14">
        <v>40293</v>
      </c>
      <c r="D26" s="14">
        <v>46136</v>
      </c>
      <c r="E26" s="14">
        <v>6381</v>
      </c>
      <c r="F26" s="14">
        <v>38776</v>
      </c>
      <c r="G26" s="14">
        <v>56547</v>
      </c>
      <c r="H26" s="14">
        <v>36416</v>
      </c>
      <c r="I26" s="14">
        <v>8236</v>
      </c>
      <c r="J26" s="14">
        <v>49622</v>
      </c>
      <c r="K26" s="14">
        <v>33000</v>
      </c>
      <c r="L26" s="14">
        <v>41505</v>
      </c>
      <c r="M26" s="14">
        <v>12237</v>
      </c>
      <c r="N26" s="14">
        <v>7489</v>
      </c>
      <c r="O26" s="12">
        <f t="shared" si="7"/>
        <v>442147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790368.2669728601</v>
      </c>
      <c r="C36" s="60">
        <f aca="true" t="shared" si="11" ref="C36:N36">C37+C38+C39+C40</f>
        <v>544675.025794</v>
      </c>
      <c r="D36" s="60">
        <f t="shared" si="11"/>
        <v>594427.810625</v>
      </c>
      <c r="E36" s="60">
        <f t="shared" si="11"/>
        <v>111150.39568</v>
      </c>
      <c r="F36" s="60">
        <f t="shared" si="11"/>
        <v>540326.8859099499</v>
      </c>
      <c r="G36" s="60">
        <f t="shared" si="11"/>
        <v>666168.6116000001</v>
      </c>
      <c r="H36" s="60">
        <f t="shared" si="11"/>
        <v>550002.6455000001</v>
      </c>
      <c r="I36" s="60">
        <f>I37+I38+I39+I40</f>
        <v>143171.89935939998</v>
      </c>
      <c r="J36" s="60">
        <f>J37+J38+J39+J40</f>
        <v>658580.97462</v>
      </c>
      <c r="K36" s="60">
        <f>K37+K38+K39+K40</f>
        <v>517391.51659449993</v>
      </c>
      <c r="L36" s="60">
        <f>L37+L38+L39+L40</f>
        <v>653516.35922112</v>
      </c>
      <c r="M36" s="60">
        <f t="shared" si="11"/>
        <v>260688.56869152997</v>
      </c>
      <c r="N36" s="60">
        <f t="shared" si="11"/>
        <v>152224.63286976</v>
      </c>
      <c r="O36" s="60">
        <f>O37+O38+O39+O40</f>
        <v>6182693.593438121</v>
      </c>
    </row>
    <row r="37" spans="1:15" ht="18.75" customHeight="1">
      <c r="A37" s="57" t="s">
        <v>50</v>
      </c>
      <c r="B37" s="54">
        <f aca="true" t="shared" si="12" ref="B37:N37">B29*B7</f>
        <v>784780.9299000001</v>
      </c>
      <c r="C37" s="54">
        <f t="shared" si="12"/>
        <v>539831.144</v>
      </c>
      <c r="D37" s="54">
        <f t="shared" si="12"/>
        <v>583812.5</v>
      </c>
      <c r="E37" s="54">
        <f t="shared" si="12"/>
        <v>110772.34</v>
      </c>
      <c r="F37" s="54">
        <f t="shared" si="12"/>
        <v>539738.6906999999</v>
      </c>
      <c r="G37" s="54">
        <f t="shared" si="12"/>
        <v>661370.1783</v>
      </c>
      <c r="H37" s="54">
        <f t="shared" si="12"/>
        <v>545755.1323</v>
      </c>
      <c r="I37" s="54">
        <f>I29*I7</f>
        <v>142919.1082</v>
      </c>
      <c r="J37" s="54">
        <f>J29*J7</f>
        <v>653858.4</v>
      </c>
      <c r="K37" s="54">
        <f>K29*K7</f>
        <v>513233.68249999994</v>
      </c>
      <c r="L37" s="54">
        <f>L29*L7</f>
        <v>648761.2624</v>
      </c>
      <c r="M37" s="54">
        <f t="shared" si="12"/>
        <v>257831.346</v>
      </c>
      <c r="N37" s="54">
        <f t="shared" si="12"/>
        <v>151955.1</v>
      </c>
      <c r="O37" s="56">
        <f>SUM(B37:N37)</f>
        <v>6134619.814300001</v>
      </c>
    </row>
    <row r="38" spans="1:15" ht="18.75" customHeight="1">
      <c r="A38" s="57" t="s">
        <v>51</v>
      </c>
      <c r="B38" s="54">
        <f aca="true" t="shared" si="13" ref="B38:N38">B30*B7</f>
        <v>-2327.23292714</v>
      </c>
      <c r="C38" s="54">
        <f t="shared" si="13"/>
        <v>-1570.1382059999999</v>
      </c>
      <c r="D38" s="54">
        <f t="shared" si="13"/>
        <v>-1734.359375</v>
      </c>
      <c r="E38" s="54">
        <f t="shared" si="13"/>
        <v>-268.22432</v>
      </c>
      <c r="F38" s="54">
        <f t="shared" si="13"/>
        <v>-1573.2047900500002</v>
      </c>
      <c r="G38" s="54">
        <f t="shared" si="13"/>
        <v>-1949.8167</v>
      </c>
      <c r="H38" s="54">
        <f t="shared" si="13"/>
        <v>-1502.4968</v>
      </c>
      <c r="I38" s="54">
        <f>I30*I7</f>
        <v>-402.0488406</v>
      </c>
      <c r="J38" s="54">
        <f>J30*J7</f>
        <v>-1882.22538</v>
      </c>
      <c r="K38" s="54">
        <f>K30*K7</f>
        <v>-1468.0259055000001</v>
      </c>
      <c r="L38" s="54">
        <f>L30*L7</f>
        <v>-1905.77317888</v>
      </c>
      <c r="M38" s="54">
        <f t="shared" si="13"/>
        <v>-752.11730847</v>
      </c>
      <c r="N38" s="54">
        <f t="shared" si="13"/>
        <v>-449.50713024000004</v>
      </c>
      <c r="O38" s="25">
        <f>SUM(B38:N38)</f>
        <v>-17785.170861879997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4657.49</v>
      </c>
      <c r="C40" s="54">
        <v>4021.5</v>
      </c>
      <c r="D40" s="54">
        <v>10188.27</v>
      </c>
      <c r="E40" s="54">
        <v>0</v>
      </c>
      <c r="F40" s="54">
        <v>0</v>
      </c>
      <c r="G40" s="54">
        <v>4086.09</v>
      </c>
      <c r="H40" s="54">
        <v>3507.29</v>
      </c>
      <c r="I40" s="54">
        <v>0</v>
      </c>
      <c r="J40" s="54">
        <v>4058.2</v>
      </c>
      <c r="K40" s="54">
        <v>3507.26</v>
      </c>
      <c r="L40" s="54">
        <v>4058.63</v>
      </c>
      <c r="M40" s="54">
        <v>2338.18</v>
      </c>
      <c r="N40" s="54">
        <v>0</v>
      </c>
      <c r="O40" s="56">
        <f>SUM(B40:N40)</f>
        <v>40422.91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-75566.8</v>
      </c>
      <c r="C42" s="25">
        <f aca="true" t="shared" si="15" ref="C42:N42">+C43+C46+C58+C59</f>
        <v>-78363.6</v>
      </c>
      <c r="D42" s="25">
        <f t="shared" si="15"/>
        <v>-65358.4</v>
      </c>
      <c r="E42" s="25">
        <f t="shared" si="15"/>
        <v>-7980.6</v>
      </c>
      <c r="F42" s="25">
        <f t="shared" si="15"/>
        <v>-50599.2</v>
      </c>
      <c r="G42" s="25">
        <f t="shared" si="15"/>
        <v>-90457.4</v>
      </c>
      <c r="H42" s="25">
        <f t="shared" si="15"/>
        <v>-76234</v>
      </c>
      <c r="I42" s="25">
        <f>+I43+I46+I58+I59</f>
        <v>-26733.8</v>
      </c>
      <c r="J42" s="25">
        <f>+J43+J46+J58+J59</f>
        <v>-52322.2</v>
      </c>
      <c r="K42" s="25">
        <f>+K43+K46+K58+K59</f>
        <v>-61750</v>
      </c>
      <c r="L42" s="25">
        <f>+L43+L46+L58+L59</f>
        <v>-53811.8</v>
      </c>
      <c r="M42" s="25">
        <f t="shared" si="15"/>
        <v>-27105.4</v>
      </c>
      <c r="N42" s="25">
        <f t="shared" si="15"/>
        <v>-18555.4</v>
      </c>
      <c r="O42" s="25">
        <f>+O43+O46+O58+O59</f>
        <v>-684838.6000000001</v>
      </c>
    </row>
    <row r="43" spans="1:15" ht="18.75" customHeight="1">
      <c r="A43" s="17" t="s">
        <v>55</v>
      </c>
      <c r="B43" s="26">
        <f>B44+B45</f>
        <v>-75566.8</v>
      </c>
      <c r="C43" s="26">
        <f>C44+C45</f>
        <v>-78363.6</v>
      </c>
      <c r="D43" s="26">
        <f>D44+D45</f>
        <v>-64858.4</v>
      </c>
      <c r="E43" s="26">
        <f>E44+E45</f>
        <v>-6980.6</v>
      </c>
      <c r="F43" s="26">
        <f aca="true" t="shared" si="16" ref="F43:N43">F44+F45</f>
        <v>-50099.2</v>
      </c>
      <c r="G43" s="26">
        <f t="shared" si="16"/>
        <v>-89957.4</v>
      </c>
      <c r="H43" s="26">
        <f t="shared" si="16"/>
        <v>-75734</v>
      </c>
      <c r="I43" s="26">
        <f>I44+I45</f>
        <v>-22233.8</v>
      </c>
      <c r="J43" s="26">
        <f>J44+J45</f>
        <v>-52322.2</v>
      </c>
      <c r="K43" s="26">
        <f>K44+K45</f>
        <v>-61750</v>
      </c>
      <c r="L43" s="26">
        <f>L44+L45</f>
        <v>-53811.8</v>
      </c>
      <c r="M43" s="26">
        <f t="shared" si="16"/>
        <v>-27105.4</v>
      </c>
      <c r="N43" s="26">
        <f t="shared" si="16"/>
        <v>-18555.4</v>
      </c>
      <c r="O43" s="25">
        <f aca="true" t="shared" si="17" ref="O43:O59">SUM(B43:N43)</f>
        <v>-677338.6000000001</v>
      </c>
    </row>
    <row r="44" spans="1:26" ht="18.75" customHeight="1">
      <c r="A44" s="13" t="s">
        <v>56</v>
      </c>
      <c r="B44" s="20">
        <f>ROUND(-B9*$D$3,2)</f>
        <v>-75566.8</v>
      </c>
      <c r="C44" s="20">
        <f>ROUND(-C9*$D$3,2)</f>
        <v>-78363.6</v>
      </c>
      <c r="D44" s="20">
        <f>ROUND(-D9*$D$3,2)</f>
        <v>-64858.4</v>
      </c>
      <c r="E44" s="20">
        <f>ROUND(-E9*$D$3,2)</f>
        <v>-6980.6</v>
      </c>
      <c r="F44" s="20">
        <f aca="true" t="shared" si="18" ref="F44:N44">ROUND(-F9*$D$3,2)</f>
        <v>-50099.2</v>
      </c>
      <c r="G44" s="20">
        <f t="shared" si="18"/>
        <v>-89957.4</v>
      </c>
      <c r="H44" s="20">
        <f t="shared" si="18"/>
        <v>-75734</v>
      </c>
      <c r="I44" s="20">
        <f>ROUND(-I9*$D$3,2)</f>
        <v>-22233.8</v>
      </c>
      <c r="J44" s="20">
        <f>ROUND(-J9*$D$3,2)</f>
        <v>-52322.2</v>
      </c>
      <c r="K44" s="20">
        <f>ROUND(-K9*$D$3,2)</f>
        <v>-61750</v>
      </c>
      <c r="L44" s="20">
        <f>ROUND(-L9*$D$3,2)</f>
        <v>-53811.8</v>
      </c>
      <c r="M44" s="20">
        <f t="shared" si="18"/>
        <v>-27105.4</v>
      </c>
      <c r="N44" s="20">
        <f t="shared" si="18"/>
        <v>-18555.4</v>
      </c>
      <c r="O44" s="46">
        <f t="shared" si="17"/>
        <v>-677338.6000000001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-1000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-4500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-7500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-7500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714801.46697286</v>
      </c>
      <c r="C61" s="29">
        <f t="shared" si="21"/>
        <v>466311.42579400004</v>
      </c>
      <c r="D61" s="29">
        <f t="shared" si="21"/>
        <v>529069.410625</v>
      </c>
      <c r="E61" s="29">
        <f t="shared" si="21"/>
        <v>103169.79568</v>
      </c>
      <c r="F61" s="29">
        <f t="shared" si="21"/>
        <v>489727.6859099499</v>
      </c>
      <c r="G61" s="29">
        <f t="shared" si="21"/>
        <v>575711.2116</v>
      </c>
      <c r="H61" s="29">
        <f t="shared" si="21"/>
        <v>473768.6455000001</v>
      </c>
      <c r="I61" s="29">
        <f t="shared" si="21"/>
        <v>116438.09935939997</v>
      </c>
      <c r="J61" s="29">
        <f>+J36+J42</f>
        <v>606258.77462</v>
      </c>
      <c r="K61" s="29">
        <f>+K36+K42</f>
        <v>455641.51659449993</v>
      </c>
      <c r="L61" s="29">
        <f>+L36+L42</f>
        <v>599704.55922112</v>
      </c>
      <c r="M61" s="29">
        <f t="shared" si="21"/>
        <v>233583.16869152998</v>
      </c>
      <c r="N61" s="29">
        <f t="shared" si="21"/>
        <v>133669.23286976002</v>
      </c>
      <c r="O61" s="29">
        <f>SUM(B61:N61)</f>
        <v>5497854.99343812</v>
      </c>
      <c r="P61"/>
      <c r="Q61"/>
      <c r="R61"/>
      <c r="S61"/>
      <c r="T61"/>
      <c r="U61"/>
      <c r="V61"/>
      <c r="W61"/>
      <c r="X61"/>
      <c r="Y61"/>
      <c r="Z61"/>
    </row>
    <row r="62" spans="1:18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R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714801.48</v>
      </c>
      <c r="C64" s="36">
        <f aca="true" t="shared" si="22" ref="C64:N64">SUM(C65:C78)</f>
        <v>466311.43000000005</v>
      </c>
      <c r="D64" s="36">
        <f t="shared" si="22"/>
        <v>529069.41</v>
      </c>
      <c r="E64" s="36">
        <f t="shared" si="22"/>
        <v>103169.8</v>
      </c>
      <c r="F64" s="36">
        <f t="shared" si="22"/>
        <v>489727.69</v>
      </c>
      <c r="G64" s="36">
        <f t="shared" si="22"/>
        <v>575711.21</v>
      </c>
      <c r="H64" s="36">
        <f t="shared" si="22"/>
        <v>473768.64</v>
      </c>
      <c r="I64" s="36">
        <f t="shared" si="22"/>
        <v>116438.1</v>
      </c>
      <c r="J64" s="36">
        <f t="shared" si="22"/>
        <v>606258.77</v>
      </c>
      <c r="K64" s="36">
        <f t="shared" si="22"/>
        <v>455641.51</v>
      </c>
      <c r="L64" s="36">
        <f t="shared" si="22"/>
        <v>599704.56</v>
      </c>
      <c r="M64" s="36">
        <f t="shared" si="22"/>
        <v>233583.17</v>
      </c>
      <c r="N64" s="36">
        <f t="shared" si="22"/>
        <v>133669.23</v>
      </c>
      <c r="O64" s="29">
        <f>SUM(O65:O78)</f>
        <v>5497855.000000002</v>
      </c>
    </row>
    <row r="65" spans="1:16" ht="18.75" customHeight="1">
      <c r="A65" s="17" t="s">
        <v>70</v>
      </c>
      <c r="B65" s="36">
        <f>133434.92+1150.08</f>
        <v>134585</v>
      </c>
      <c r="C65" s="36">
        <f>137000.16+1167.17</f>
        <v>138167.33000000002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272752.33</v>
      </c>
      <c r="P65"/>
    </row>
    <row r="66" spans="1:16" ht="18.75" customHeight="1">
      <c r="A66" s="17" t="s">
        <v>71</v>
      </c>
      <c r="B66" s="36">
        <f>576709.07+3507.41</f>
        <v>580216.48</v>
      </c>
      <c r="C66" s="36">
        <f>325289.77+2854.33</f>
        <v>328144.10000000003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908360.5800000001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529069.41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529069.41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103169.8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103169.8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489727.69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489727.69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575711.21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575711.21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473768.64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473768.64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116438.1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116438.1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606258.77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606258.77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455641.51</v>
      </c>
      <c r="L74" s="35">
        <v>0</v>
      </c>
      <c r="M74" s="35">
        <v>0</v>
      </c>
      <c r="N74" s="35">
        <v>0</v>
      </c>
      <c r="O74" s="29">
        <f t="shared" si="23"/>
        <v>455641.51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599704.56</v>
      </c>
      <c r="M75" s="35">
        <v>0</v>
      </c>
      <c r="N75" s="61">
        <v>0</v>
      </c>
      <c r="O75" s="26">
        <f t="shared" si="23"/>
        <v>599704.56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233583.17</v>
      </c>
      <c r="N76" s="35">
        <v>0</v>
      </c>
      <c r="O76" s="29">
        <f t="shared" si="23"/>
        <v>233583.17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133669.23</v>
      </c>
      <c r="O77" s="26">
        <f t="shared" si="23"/>
        <v>133669.23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2.346798381381865</v>
      </c>
      <c r="C82" s="44">
        <v>2.284884309611568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2.0408036594271066</v>
      </c>
      <c r="C83" s="44">
        <v>1.926596121197352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1.8695665300000002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2.603053762997658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2.1836771321818707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1.7317632268510166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2.036858907652915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1.9941209153502233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1.9780077806588094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2.2283210398044355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2.1299841568095714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2.5310851142002133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2.479390072150629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2017-12-04T13:35:48Z</dcterms:modified>
  <cp:category/>
  <cp:version/>
  <cp:contentType/>
  <cp:contentStatus/>
</cp:coreProperties>
</file>