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<sst xmlns="http://schemas.openxmlformats.org/spreadsheetml/2006/main" count="113" uniqueCount="111">
  <si>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</si>
  <si>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</si>
  <si>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</si>
  <si>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</si>
  <si>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</si>
  <si>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</si>
  <si>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</si>
  <si>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</si>
  <si>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</si>
  <si>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</si>
  <si>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</si>
  <si>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</si>
  <si>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</si>
  <si>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</si>
  <si>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</si>
  <si>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</si>
  <si>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</si>
  <si>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</si>
  <si>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</si>
  <si>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</si>
  <si>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</si>
  <si>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</si>
  <si>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</si>
  <si>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</si>
  <si>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</si>
  <si>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</si>
  <si>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</si>
  <si>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</si>
  <si>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</si>
  <si>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</si>
  <si>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</si>
  <si>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</si>
  <si>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</si>
  <si>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</si>
  <si>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</si>
  <si>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</si>
  <si>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</si>
  <si>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</si>
  <si>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</si>
  <si>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</si>
  <si>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</si>
  <si>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</si>
  <si>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</si>
  <si>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</si>
  <si>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</si>
  <si>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</si>
  <si>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</si>
  <si>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</si>
  <si>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</si>
  <si>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</si>
  <si>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</si>
  <si>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</si>
  <si>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</si>
  <si>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</si>
  <si>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</si>
  <si>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</si>
  <si>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</si>
  <si>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</si>
  <si>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</si>
  <si>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</si>
  <si>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</si>
  <si>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</si>
  <si>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</si>
  <si>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</si>
  <si>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</si>
  <si>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</si>
  <si>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</si>
  <si>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</si>
  <si>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</si>
  <si>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</si>
  <si>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</si>
  <si>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</si>
  <si>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</si>
  <si>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</si>
  <si>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</si>
  <si>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</si>
  <si>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</si>
  <si>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</si>
  <si>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</si>
  <si>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</si>
  <si>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</si>
  <si>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</si>
  <si>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</si>
  <si>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</si>
  <si>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</si>
  <si>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</si>
  <si>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</si>
  <si>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</si>
  <si>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</si>
  <si>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</si>
  <si>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</si>
  <si>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</si>
  <si>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</si>
  <si>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</si>
  <si>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</si>
  <si>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</si>
  <si>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</si>
  <si>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</si>
  <si>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</si>
  <si>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</si>
  <si>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</si>
  <si>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</si>
  <si>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</si>
  <si>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</si>
  <si>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</si>
  <si>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</si>
  <si>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</si>
  <si>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21/11/17 - VENCIMENTO 28/11/17</t>
  </si>
  <si>
    <r>
      <t xml:space="preserve">5.2.8. Ajuste de Remuneração Previsto Contratualmente </t>
    </r>
    <r>
      <rPr>
        <vertAlign val="superscript"/>
        <sz val="12"/>
        <rFont val="Calibri"/>
        <family val="2"/>
      </rPr>
      <t>(1)</t>
    </r>
  </si>
  <si>
    <t xml:space="preserve">(1) Ajuste de remuneração, previsto contratualmente, período de 25/09 a 24/10/17, parcela 17/20.
</t>
  </si>
  <si>
    <t>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</si>
</sst>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64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64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64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100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96</v>
      </c>
      <c r="F6" s="3" t="s">
        <v>97</v>
      </c>
      <c r="G6" s="3" t="s">
        <v>98</v>
      </c>
      <c r="H6" s="66" t="s">
        <v>29</v>
      </c>
      <c r="I6" s="66" t="s">
        <v>99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533938</v>
      </c>
      <c r="C7" s="10">
        <f>C8+C20+C24</f>
        <v>397831</v>
      </c>
      <c r="D7" s="10">
        <f>D8+D20+D24</f>
        <v>398990</v>
      </c>
      <c r="E7" s="10">
        <f>E8+E20+E24</f>
        <v>55105</v>
      </c>
      <c r="F7" s="10">
        <f aca="true" t="shared" si="0" ref="F7:N7">F8+F20+F24</f>
        <v>337336</v>
      </c>
      <c r="G7" s="10">
        <f t="shared" si="0"/>
        <v>539970</v>
      </c>
      <c r="H7" s="10">
        <f>H8+H20+H24</f>
        <v>377914</v>
      </c>
      <c r="I7" s="10">
        <f>I8+I20+I24</f>
        <v>107947</v>
      </c>
      <c r="J7" s="10">
        <f>J8+J20+J24</f>
        <v>440782</v>
      </c>
      <c r="K7" s="10">
        <f>K8+K20+K24</f>
        <v>317707</v>
      </c>
      <c r="L7" s="10">
        <f>L8+L20+L24</f>
        <v>393334</v>
      </c>
      <c r="M7" s="10">
        <f t="shared" si="0"/>
        <v>157990</v>
      </c>
      <c r="N7" s="10">
        <f t="shared" si="0"/>
        <v>96737</v>
      </c>
      <c r="O7" s="10">
        <f>+O8+O20+O24</f>
        <v>4155581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214864</v>
      </c>
      <c r="C8" s="12">
        <f>+C9+C12+C16</f>
        <v>173343</v>
      </c>
      <c r="D8" s="12">
        <f>+D9+D12+D16</f>
        <v>189243</v>
      </c>
      <c r="E8" s="12">
        <f>+E9+E12+E16</f>
        <v>23430</v>
      </c>
      <c r="F8" s="12">
        <f aca="true" t="shared" si="1" ref="F8:N8">+F9+F12+F16</f>
        <v>147362</v>
      </c>
      <c r="G8" s="12">
        <f t="shared" si="1"/>
        <v>242018</v>
      </c>
      <c r="H8" s="12">
        <f>+H9+H12+H16</f>
        <v>164369</v>
      </c>
      <c r="I8" s="12">
        <f>+I9+I12+I16</f>
        <v>49628</v>
      </c>
      <c r="J8" s="12">
        <f>+J9+J12+J16</f>
        <v>196595</v>
      </c>
      <c r="K8" s="12">
        <f>+K9+K12+K16</f>
        <v>142095</v>
      </c>
      <c r="L8" s="12">
        <f>+L9+L12+L16</f>
        <v>163898</v>
      </c>
      <c r="M8" s="12">
        <f t="shared" si="1"/>
        <v>76420</v>
      </c>
      <c r="N8" s="12">
        <f t="shared" si="1"/>
        <v>48592</v>
      </c>
      <c r="O8" s="12">
        <f>SUM(B8:N8)</f>
        <v>1831857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21774</v>
      </c>
      <c r="C9" s="14">
        <v>22086</v>
      </c>
      <c r="D9" s="14">
        <v>16290</v>
      </c>
      <c r="E9" s="14">
        <v>1618</v>
      </c>
      <c r="F9" s="14">
        <v>13112</v>
      </c>
      <c r="G9" s="14">
        <v>24472</v>
      </c>
      <c r="H9" s="14">
        <v>21634</v>
      </c>
      <c r="I9" s="14">
        <v>6574</v>
      </c>
      <c r="J9" s="14">
        <v>13563</v>
      </c>
      <c r="K9" s="14">
        <v>17248</v>
      </c>
      <c r="L9" s="14">
        <v>13765</v>
      </c>
      <c r="M9" s="14">
        <v>9175</v>
      </c>
      <c r="N9" s="14">
        <v>6485</v>
      </c>
      <c r="O9" s="12">
        <f aca="true" t="shared" si="2" ref="O9:O19">SUM(B9:N9)</f>
        <v>187796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21774</v>
      </c>
      <c r="C10" s="14">
        <f>+C9-C11</f>
        <v>22086</v>
      </c>
      <c r="D10" s="14">
        <f>+D9-D11</f>
        <v>16290</v>
      </c>
      <c r="E10" s="14">
        <f>+E9-E11</f>
        <v>1618</v>
      </c>
      <c r="F10" s="14">
        <f aca="true" t="shared" si="3" ref="F10:N10">+F9-F11</f>
        <v>13112</v>
      </c>
      <c r="G10" s="14">
        <f t="shared" si="3"/>
        <v>24472</v>
      </c>
      <c r="H10" s="14">
        <f>+H9-H11</f>
        <v>21634</v>
      </c>
      <c r="I10" s="14">
        <f>+I9-I11</f>
        <v>6574</v>
      </c>
      <c r="J10" s="14">
        <f>+J9-J11</f>
        <v>13563</v>
      </c>
      <c r="K10" s="14">
        <f>+K9-K11</f>
        <v>17248</v>
      </c>
      <c r="L10" s="14">
        <f>+L9-L11</f>
        <v>13765</v>
      </c>
      <c r="M10" s="14">
        <f t="shared" si="3"/>
        <v>9175</v>
      </c>
      <c r="N10" s="14">
        <f t="shared" si="3"/>
        <v>6485</v>
      </c>
      <c r="O10" s="12">
        <f t="shared" si="2"/>
        <v>187796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182222</v>
      </c>
      <c r="C12" s="14">
        <f>C13+C14+C15</f>
        <v>143155</v>
      </c>
      <c r="D12" s="14">
        <f>D13+D14+D15</f>
        <v>164022</v>
      </c>
      <c r="E12" s="14">
        <f>E13+E14+E15</f>
        <v>20710</v>
      </c>
      <c r="F12" s="14">
        <f aca="true" t="shared" si="4" ref="F12:N12">F13+F14+F15</f>
        <v>126949</v>
      </c>
      <c r="G12" s="14">
        <f t="shared" si="4"/>
        <v>204385</v>
      </c>
      <c r="H12" s="14">
        <f>H13+H14+H15</f>
        <v>134945</v>
      </c>
      <c r="I12" s="14">
        <f>I13+I14+I15</f>
        <v>40656</v>
      </c>
      <c r="J12" s="14">
        <f>J13+J14+J15</f>
        <v>172445</v>
      </c>
      <c r="K12" s="14">
        <f>K13+K14+K15</f>
        <v>117775</v>
      </c>
      <c r="L12" s="14">
        <f>L13+L14+L15</f>
        <v>140762</v>
      </c>
      <c r="M12" s="14">
        <f t="shared" si="4"/>
        <v>63854</v>
      </c>
      <c r="N12" s="14">
        <f t="shared" si="4"/>
        <v>40198</v>
      </c>
      <c r="O12" s="12">
        <f t="shared" si="2"/>
        <v>1552078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88083</v>
      </c>
      <c r="C13" s="14">
        <v>69976</v>
      </c>
      <c r="D13" s="14">
        <v>76908</v>
      </c>
      <c r="E13" s="14">
        <v>10123</v>
      </c>
      <c r="F13" s="14">
        <v>58998</v>
      </c>
      <c r="G13" s="14">
        <v>96931</v>
      </c>
      <c r="H13" s="14">
        <v>67554</v>
      </c>
      <c r="I13" s="14">
        <v>20619</v>
      </c>
      <c r="J13" s="14">
        <v>86518</v>
      </c>
      <c r="K13" s="14">
        <v>56419</v>
      </c>
      <c r="L13" s="14">
        <v>67858</v>
      </c>
      <c r="M13" s="14">
        <v>30172</v>
      </c>
      <c r="N13" s="14">
        <v>18544</v>
      </c>
      <c r="O13" s="12">
        <f t="shared" si="2"/>
        <v>748703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88868</v>
      </c>
      <c r="C14" s="14">
        <v>66698</v>
      </c>
      <c r="D14" s="14">
        <v>83593</v>
      </c>
      <c r="E14" s="14">
        <v>9822</v>
      </c>
      <c r="F14" s="14">
        <v>63478</v>
      </c>
      <c r="G14" s="14">
        <v>98316</v>
      </c>
      <c r="H14" s="14">
        <v>62648</v>
      </c>
      <c r="I14" s="14">
        <v>18628</v>
      </c>
      <c r="J14" s="14">
        <v>82537</v>
      </c>
      <c r="K14" s="14">
        <v>57407</v>
      </c>
      <c r="L14" s="14">
        <v>69194</v>
      </c>
      <c r="M14" s="14">
        <v>31435</v>
      </c>
      <c r="N14" s="14">
        <v>20613</v>
      </c>
      <c r="O14" s="12">
        <f t="shared" si="2"/>
        <v>753237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5271</v>
      </c>
      <c r="C15" s="14">
        <v>6481</v>
      </c>
      <c r="D15" s="14">
        <v>3521</v>
      </c>
      <c r="E15" s="14">
        <v>765</v>
      </c>
      <c r="F15" s="14">
        <v>4473</v>
      </c>
      <c r="G15" s="14">
        <v>9138</v>
      </c>
      <c r="H15" s="14">
        <v>4743</v>
      </c>
      <c r="I15" s="14">
        <v>1409</v>
      </c>
      <c r="J15" s="14">
        <v>3390</v>
      </c>
      <c r="K15" s="14">
        <v>3949</v>
      </c>
      <c r="L15" s="14">
        <v>3710</v>
      </c>
      <c r="M15" s="14">
        <v>2247</v>
      </c>
      <c r="N15" s="14">
        <v>1041</v>
      </c>
      <c r="O15" s="12">
        <f t="shared" si="2"/>
        <v>50138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10868</v>
      </c>
      <c r="C16" s="14">
        <f>C17+C18+C19</f>
        <v>8102</v>
      </c>
      <c r="D16" s="14">
        <f>D17+D18+D19</f>
        <v>8931</v>
      </c>
      <c r="E16" s="14">
        <f>E17+E18+E19</f>
        <v>1102</v>
      </c>
      <c r="F16" s="14">
        <f aca="true" t="shared" si="5" ref="F16:N16">F17+F18+F19</f>
        <v>7301</v>
      </c>
      <c r="G16" s="14">
        <f t="shared" si="5"/>
        <v>13161</v>
      </c>
      <c r="H16" s="14">
        <f>H17+H18+H19</f>
        <v>7790</v>
      </c>
      <c r="I16" s="14">
        <f>I17+I18+I19</f>
        <v>2398</v>
      </c>
      <c r="J16" s="14">
        <f>J17+J18+J19</f>
        <v>10587</v>
      </c>
      <c r="K16" s="14">
        <f>K17+K18+K19</f>
        <v>7072</v>
      </c>
      <c r="L16" s="14">
        <f>L17+L18+L19</f>
        <v>9371</v>
      </c>
      <c r="M16" s="14">
        <f t="shared" si="5"/>
        <v>3391</v>
      </c>
      <c r="N16" s="14">
        <f t="shared" si="5"/>
        <v>1909</v>
      </c>
      <c r="O16" s="12">
        <f t="shared" si="2"/>
        <v>91983</v>
      </c>
    </row>
    <row r="17" spans="1:26" ht="18.75" customHeight="1">
      <c r="A17" s="15" t="s">
        <v>16</v>
      </c>
      <c r="B17" s="14">
        <v>10793</v>
      </c>
      <c r="C17" s="14">
        <v>8051</v>
      </c>
      <c r="D17" s="14">
        <v>8879</v>
      </c>
      <c r="E17" s="14">
        <v>1096</v>
      </c>
      <c r="F17" s="14">
        <v>7264</v>
      </c>
      <c r="G17" s="14">
        <v>13114</v>
      </c>
      <c r="H17" s="14">
        <v>7740</v>
      </c>
      <c r="I17" s="14">
        <v>2388</v>
      </c>
      <c r="J17" s="14">
        <v>10541</v>
      </c>
      <c r="K17" s="14">
        <v>7044</v>
      </c>
      <c r="L17" s="14">
        <v>9318</v>
      </c>
      <c r="M17" s="14">
        <v>3363</v>
      </c>
      <c r="N17" s="14">
        <v>1893</v>
      </c>
      <c r="O17" s="12">
        <f t="shared" si="2"/>
        <v>91484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64</v>
      </c>
      <c r="C18" s="14">
        <v>43</v>
      </c>
      <c r="D18" s="14">
        <v>36</v>
      </c>
      <c r="E18" s="14">
        <v>6</v>
      </c>
      <c r="F18" s="14">
        <v>27</v>
      </c>
      <c r="G18" s="14">
        <v>40</v>
      </c>
      <c r="H18" s="14">
        <v>35</v>
      </c>
      <c r="I18" s="14">
        <v>9</v>
      </c>
      <c r="J18" s="14">
        <v>34</v>
      </c>
      <c r="K18" s="14">
        <v>23</v>
      </c>
      <c r="L18" s="14">
        <v>50</v>
      </c>
      <c r="M18" s="14">
        <v>26</v>
      </c>
      <c r="N18" s="14">
        <v>16</v>
      </c>
      <c r="O18" s="12">
        <f t="shared" si="2"/>
        <v>409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8</v>
      </c>
      <c r="D19" s="14">
        <v>16</v>
      </c>
      <c r="E19" s="14">
        <v>0</v>
      </c>
      <c r="F19" s="14">
        <v>10</v>
      </c>
      <c r="G19" s="14">
        <v>7</v>
      </c>
      <c r="H19" s="14">
        <v>15</v>
      </c>
      <c r="I19" s="14">
        <v>1</v>
      </c>
      <c r="J19" s="14">
        <v>12</v>
      </c>
      <c r="K19" s="14">
        <v>5</v>
      </c>
      <c r="L19" s="14">
        <v>3</v>
      </c>
      <c r="M19" s="14">
        <v>2</v>
      </c>
      <c r="N19" s="14">
        <v>0</v>
      </c>
      <c r="O19" s="12">
        <f t="shared" si="2"/>
        <v>90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135162</v>
      </c>
      <c r="C20" s="18">
        <f>C21+C22+C23</f>
        <v>86103</v>
      </c>
      <c r="D20" s="18">
        <f>D21+D22+D23</f>
        <v>78675</v>
      </c>
      <c r="E20" s="18">
        <f>E21+E22+E23</f>
        <v>10936</v>
      </c>
      <c r="F20" s="18">
        <f aca="true" t="shared" si="6" ref="F20:N20">F21+F22+F23</f>
        <v>67179</v>
      </c>
      <c r="G20" s="18">
        <f t="shared" si="6"/>
        <v>107914</v>
      </c>
      <c r="H20" s="18">
        <f>H21+H22+H23</f>
        <v>89613</v>
      </c>
      <c r="I20" s="18">
        <f>I21+I22+I23</f>
        <v>25001</v>
      </c>
      <c r="J20" s="18">
        <f>J21+J22+J23</f>
        <v>109860</v>
      </c>
      <c r="K20" s="18">
        <f>K21+K22+K23</f>
        <v>72434</v>
      </c>
      <c r="L20" s="18">
        <f>L21+L22+L23</f>
        <v>113204</v>
      </c>
      <c r="M20" s="18">
        <f t="shared" si="6"/>
        <v>42611</v>
      </c>
      <c r="N20" s="18">
        <f t="shared" si="6"/>
        <v>24697</v>
      </c>
      <c r="O20" s="12">
        <f aca="true" t="shared" si="7" ref="O20:O26">SUM(B20:N20)</f>
        <v>963389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71063</v>
      </c>
      <c r="C21" s="14">
        <v>48184</v>
      </c>
      <c r="D21" s="14">
        <v>41680</v>
      </c>
      <c r="E21" s="14">
        <v>6213</v>
      </c>
      <c r="F21" s="14">
        <v>35794</v>
      </c>
      <c r="G21" s="14">
        <v>58590</v>
      </c>
      <c r="H21" s="14">
        <v>50772</v>
      </c>
      <c r="I21" s="14">
        <v>14373</v>
      </c>
      <c r="J21" s="14">
        <v>61301</v>
      </c>
      <c r="K21" s="14">
        <v>39229</v>
      </c>
      <c r="L21" s="14">
        <v>59818</v>
      </c>
      <c r="M21" s="14">
        <v>22683</v>
      </c>
      <c r="N21" s="14">
        <v>12649</v>
      </c>
      <c r="O21" s="12">
        <f t="shared" si="7"/>
        <v>522349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61360</v>
      </c>
      <c r="C22" s="14">
        <v>35556</v>
      </c>
      <c r="D22" s="14">
        <v>35630</v>
      </c>
      <c r="E22" s="14">
        <v>4443</v>
      </c>
      <c r="F22" s="14">
        <v>29721</v>
      </c>
      <c r="G22" s="14">
        <v>46070</v>
      </c>
      <c r="H22" s="14">
        <v>37026</v>
      </c>
      <c r="I22" s="14">
        <v>10141</v>
      </c>
      <c r="J22" s="14">
        <v>46774</v>
      </c>
      <c r="K22" s="14">
        <v>31654</v>
      </c>
      <c r="L22" s="14">
        <v>51233</v>
      </c>
      <c r="M22" s="14">
        <v>18968</v>
      </c>
      <c r="N22" s="14">
        <v>11550</v>
      </c>
      <c r="O22" s="12">
        <f t="shared" si="7"/>
        <v>420126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2739</v>
      </c>
      <c r="C23" s="14">
        <v>2363</v>
      </c>
      <c r="D23" s="14">
        <v>1365</v>
      </c>
      <c r="E23" s="14">
        <v>280</v>
      </c>
      <c r="F23" s="14">
        <v>1664</v>
      </c>
      <c r="G23" s="14">
        <v>3254</v>
      </c>
      <c r="H23" s="14">
        <v>1815</v>
      </c>
      <c r="I23" s="14">
        <v>487</v>
      </c>
      <c r="J23" s="14">
        <v>1785</v>
      </c>
      <c r="K23" s="14">
        <v>1551</v>
      </c>
      <c r="L23" s="14">
        <v>2153</v>
      </c>
      <c r="M23" s="14">
        <v>960</v>
      </c>
      <c r="N23" s="14">
        <v>498</v>
      </c>
      <c r="O23" s="12">
        <f t="shared" si="7"/>
        <v>20914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183912</v>
      </c>
      <c r="C24" s="14">
        <f>C25+C26</f>
        <v>138385</v>
      </c>
      <c r="D24" s="14">
        <f>D25+D26</f>
        <v>131072</v>
      </c>
      <c r="E24" s="14">
        <f>E25+E26</f>
        <v>20739</v>
      </c>
      <c r="F24" s="14">
        <f aca="true" t="shared" si="8" ref="F24:N24">F25+F26</f>
        <v>122795</v>
      </c>
      <c r="G24" s="14">
        <f t="shared" si="8"/>
        <v>190038</v>
      </c>
      <c r="H24" s="14">
        <f>H25+H26</f>
        <v>123932</v>
      </c>
      <c r="I24" s="14">
        <f>I25+I26</f>
        <v>33318</v>
      </c>
      <c r="J24" s="14">
        <f>J25+J26</f>
        <v>134327</v>
      </c>
      <c r="K24" s="14">
        <f>K25+K26</f>
        <v>103178</v>
      </c>
      <c r="L24" s="14">
        <f>L25+L26</f>
        <v>116232</v>
      </c>
      <c r="M24" s="14">
        <f t="shared" si="8"/>
        <v>38959</v>
      </c>
      <c r="N24" s="14">
        <f t="shared" si="8"/>
        <v>23448</v>
      </c>
      <c r="O24" s="12">
        <f t="shared" si="7"/>
        <v>1360335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74791</v>
      </c>
      <c r="C25" s="14">
        <v>64649</v>
      </c>
      <c r="D25" s="14">
        <v>59827</v>
      </c>
      <c r="E25" s="14">
        <v>10760</v>
      </c>
      <c r="F25" s="14">
        <v>56973</v>
      </c>
      <c r="G25" s="14">
        <v>93087</v>
      </c>
      <c r="H25" s="14">
        <v>61842</v>
      </c>
      <c r="I25" s="14">
        <v>18219</v>
      </c>
      <c r="J25" s="14">
        <v>56590</v>
      </c>
      <c r="K25" s="14">
        <v>49426</v>
      </c>
      <c r="L25" s="14">
        <v>49148</v>
      </c>
      <c r="M25" s="14">
        <v>16579</v>
      </c>
      <c r="N25" s="14">
        <v>8742</v>
      </c>
      <c r="O25" s="12">
        <f t="shared" si="7"/>
        <v>620633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109121</v>
      </c>
      <c r="C26" s="14">
        <v>73736</v>
      </c>
      <c r="D26" s="14">
        <v>71245</v>
      </c>
      <c r="E26" s="14">
        <v>9979</v>
      </c>
      <c r="F26" s="14">
        <v>65822</v>
      </c>
      <c r="G26" s="14">
        <v>96951</v>
      </c>
      <c r="H26" s="14">
        <v>62090</v>
      </c>
      <c r="I26" s="14">
        <v>15099</v>
      </c>
      <c r="J26" s="14">
        <v>77737</v>
      </c>
      <c r="K26" s="14">
        <v>53752</v>
      </c>
      <c r="L26" s="14">
        <v>67084</v>
      </c>
      <c r="M26" s="14">
        <v>22380</v>
      </c>
      <c r="N26" s="14">
        <v>14706</v>
      </c>
      <c r="O26" s="12">
        <f t="shared" si="7"/>
        <v>739702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1119950.15790148</v>
      </c>
      <c r="C36" s="60">
        <f aca="true" t="shared" si="11" ref="C36:N36">C37+C38+C39+C40</f>
        <v>806901.9089454999</v>
      </c>
      <c r="D36" s="60">
        <f t="shared" si="11"/>
        <v>755528.4134495001</v>
      </c>
      <c r="E36" s="60">
        <f t="shared" si="11"/>
        <v>143253.52343200002</v>
      </c>
      <c r="F36" s="60">
        <f t="shared" si="11"/>
        <v>735847.6513788</v>
      </c>
      <c r="G36" s="60">
        <f t="shared" si="11"/>
        <v>938088.506</v>
      </c>
      <c r="H36" s="60">
        <f t="shared" si="11"/>
        <v>772348.559</v>
      </c>
      <c r="I36" s="60">
        <f>I37+I38+I39+I40</f>
        <v>214929.6565894</v>
      </c>
      <c r="J36" s="60">
        <f>J37+J38+J39+J40</f>
        <v>875082.7758275999</v>
      </c>
      <c r="K36" s="60">
        <f>K37+K38+K39+K40</f>
        <v>710660.3610501</v>
      </c>
      <c r="L36" s="60">
        <f>L37+L38+L39+L40</f>
        <v>841099.1898998399</v>
      </c>
      <c r="M36" s="60">
        <f t="shared" si="11"/>
        <v>401527.9196257</v>
      </c>
      <c r="N36" s="60">
        <f t="shared" si="11"/>
        <v>239434.86085872003</v>
      </c>
      <c r="O36" s="60">
        <f>O37+O38+O39+O40</f>
        <v>8554653.48395864</v>
      </c>
    </row>
    <row r="37" spans="1:15" ht="18.75" customHeight="1">
      <c r="A37" s="57" t="s">
        <v>50</v>
      </c>
      <c r="B37" s="54">
        <f aca="true" t="shared" si="12" ref="B37:N37">B29*B7</f>
        <v>1115343.0882</v>
      </c>
      <c r="C37" s="54">
        <f t="shared" si="12"/>
        <v>802822.9579999999</v>
      </c>
      <c r="D37" s="54">
        <f t="shared" si="12"/>
        <v>745393.118</v>
      </c>
      <c r="E37" s="54">
        <f t="shared" si="12"/>
        <v>142953.391</v>
      </c>
      <c r="F37" s="54">
        <f t="shared" si="12"/>
        <v>735831.0168</v>
      </c>
      <c r="G37" s="54">
        <f t="shared" si="12"/>
        <v>934094.103</v>
      </c>
      <c r="H37" s="54">
        <f t="shared" si="12"/>
        <v>768714.8674</v>
      </c>
      <c r="I37" s="54">
        <f>I29*I7</f>
        <v>214879.2982</v>
      </c>
      <c r="J37" s="54">
        <f>J29*J7</f>
        <v>870985.232</v>
      </c>
      <c r="K37" s="54">
        <f>K29*K7</f>
        <v>707056.9284999999</v>
      </c>
      <c r="L37" s="54">
        <f>L29*L7</f>
        <v>836896.7518</v>
      </c>
      <c r="M37" s="54">
        <f t="shared" si="12"/>
        <v>399082.74</v>
      </c>
      <c r="N37" s="54">
        <f t="shared" si="12"/>
        <v>239424.075</v>
      </c>
      <c r="O37" s="56">
        <f>SUM(B37:N37)</f>
        <v>8513477.5679</v>
      </c>
    </row>
    <row r="38" spans="1:15" ht="18.75" customHeight="1">
      <c r="A38" s="57" t="s">
        <v>51</v>
      </c>
      <c r="B38" s="54">
        <f aca="true" t="shared" si="13" ref="B38:N38">B30*B7</f>
        <v>-3307.50029852</v>
      </c>
      <c r="C38" s="54">
        <f t="shared" si="13"/>
        <v>-2335.0690544999998</v>
      </c>
      <c r="D38" s="54">
        <f t="shared" si="13"/>
        <v>-2214.3745504999997</v>
      </c>
      <c r="E38" s="54">
        <f t="shared" si="13"/>
        <v>-346.147568</v>
      </c>
      <c r="F38" s="54">
        <f t="shared" si="13"/>
        <v>-2144.7654212</v>
      </c>
      <c r="G38" s="54">
        <f t="shared" si="13"/>
        <v>-2753.847</v>
      </c>
      <c r="H38" s="54">
        <f t="shared" si="13"/>
        <v>-2116.3184</v>
      </c>
      <c r="I38" s="54">
        <f>I30*I7</f>
        <v>-604.4816106000001</v>
      </c>
      <c r="J38" s="54">
        <f>J30*J7</f>
        <v>-2507.2561724</v>
      </c>
      <c r="K38" s="54">
        <f>K30*K7</f>
        <v>-2022.4274499</v>
      </c>
      <c r="L38" s="54">
        <f>L30*L7</f>
        <v>-2458.4319001599997</v>
      </c>
      <c r="M38" s="54">
        <f t="shared" si="13"/>
        <v>-1164.1603742999998</v>
      </c>
      <c r="N38" s="54">
        <f t="shared" si="13"/>
        <v>-708.25414128</v>
      </c>
      <c r="O38" s="25">
        <f>SUM(B38:N38)</f>
        <v>-24683.033941359994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-78696.18</v>
      </c>
      <c r="C42" s="25">
        <f aca="true" t="shared" si="15" ref="C42:N42">+C43+C46+C58+C59</f>
        <v>-81015.75</v>
      </c>
      <c r="D42" s="25">
        <f t="shared" si="15"/>
        <v>-60587.09</v>
      </c>
      <c r="E42" s="25">
        <f t="shared" si="15"/>
        <v>-6592.61</v>
      </c>
      <c r="F42" s="25">
        <f t="shared" si="15"/>
        <v>-47517.59</v>
      </c>
      <c r="G42" s="25">
        <f t="shared" si="15"/>
        <v>-90005.85</v>
      </c>
      <c r="H42" s="25">
        <f t="shared" si="15"/>
        <v>-79834.29</v>
      </c>
      <c r="I42" s="25">
        <f>+I43+I46+I58+I59</f>
        <v>-28682.9</v>
      </c>
      <c r="J42" s="25">
        <f>+J43+J46+J58+J59</f>
        <v>-48278.97</v>
      </c>
      <c r="K42" s="25">
        <f>+K43+K46+K58+K59</f>
        <v>-62933.2</v>
      </c>
      <c r="L42" s="25">
        <f>+L43+L46+L58+L59</f>
        <v>-49147.59</v>
      </c>
      <c r="M42" s="25">
        <f t="shared" si="15"/>
        <v>-33423.17</v>
      </c>
      <c r="N42" s="25">
        <f t="shared" si="15"/>
        <v>-23795.71</v>
      </c>
      <c r="O42" s="25">
        <f>+O43+O46+O58+O59</f>
        <v>-690510.9</v>
      </c>
    </row>
    <row r="43" spans="1:15" ht="18.75" customHeight="1">
      <c r="A43" s="17" t="s">
        <v>55</v>
      </c>
      <c r="B43" s="26">
        <f>B44+B45</f>
        <v>-82741.2</v>
      </c>
      <c r="C43" s="26">
        <f>C44+C45</f>
        <v>-83926.8</v>
      </c>
      <c r="D43" s="26">
        <f>D44+D45</f>
        <v>-61902</v>
      </c>
      <c r="E43" s="26">
        <f>E44+E45</f>
        <v>-6148.4</v>
      </c>
      <c r="F43" s="26">
        <f aca="true" t="shared" si="16" ref="F43:N43">F44+F45</f>
        <v>-49825.6</v>
      </c>
      <c r="G43" s="26">
        <f t="shared" si="16"/>
        <v>-92993.6</v>
      </c>
      <c r="H43" s="26">
        <f t="shared" si="16"/>
        <v>-82209.2</v>
      </c>
      <c r="I43" s="26">
        <f>I44+I45</f>
        <v>-24981.2</v>
      </c>
      <c r="J43" s="26">
        <f>J44+J45</f>
        <v>-51539.4</v>
      </c>
      <c r="K43" s="26">
        <f>K44+K45</f>
        <v>-65542.4</v>
      </c>
      <c r="L43" s="26">
        <f>L44+L45</f>
        <v>-52307</v>
      </c>
      <c r="M43" s="26">
        <f t="shared" si="16"/>
        <v>-34865</v>
      </c>
      <c r="N43" s="26">
        <f t="shared" si="16"/>
        <v>-24643</v>
      </c>
      <c r="O43" s="25">
        <f aca="true" t="shared" si="17" ref="O43:O59">SUM(B43:N43)</f>
        <v>-713624.8</v>
      </c>
    </row>
    <row r="44" spans="1:26" ht="18.75" customHeight="1">
      <c r="A44" s="13" t="s">
        <v>56</v>
      </c>
      <c r="B44" s="20">
        <f>ROUND(-B9*$D$3,2)</f>
        <v>-82741.2</v>
      </c>
      <c r="C44" s="20">
        <f>ROUND(-C9*$D$3,2)</f>
        <v>-83926.8</v>
      </c>
      <c r="D44" s="20">
        <f>ROUND(-D9*$D$3,2)</f>
        <v>-61902</v>
      </c>
      <c r="E44" s="20">
        <f>ROUND(-E9*$D$3,2)</f>
        <v>-6148.4</v>
      </c>
      <c r="F44" s="20">
        <f aca="true" t="shared" si="18" ref="F44:N44">ROUND(-F9*$D$3,2)</f>
        <v>-49825.6</v>
      </c>
      <c r="G44" s="20">
        <f t="shared" si="18"/>
        <v>-92993.6</v>
      </c>
      <c r="H44" s="20">
        <f t="shared" si="18"/>
        <v>-82209.2</v>
      </c>
      <c r="I44" s="20">
        <f>ROUND(-I9*$D$3,2)</f>
        <v>-24981.2</v>
      </c>
      <c r="J44" s="20">
        <f>ROUND(-J9*$D$3,2)</f>
        <v>-51539.4</v>
      </c>
      <c r="K44" s="20">
        <f>ROUND(-K9*$D$3,2)</f>
        <v>-65542.4</v>
      </c>
      <c r="L44" s="20">
        <f>ROUND(-L9*$D$3,2)</f>
        <v>-52307</v>
      </c>
      <c r="M44" s="20">
        <f t="shared" si="18"/>
        <v>-34865</v>
      </c>
      <c r="N44" s="20">
        <f t="shared" si="18"/>
        <v>-24643</v>
      </c>
      <c r="O44" s="46">
        <f t="shared" si="17"/>
        <v>-713624.8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4045.02</v>
      </c>
      <c r="C46" s="26">
        <f aca="true" t="shared" si="20" ref="C46:O46">SUM(C47:C57)</f>
        <v>2911.05</v>
      </c>
      <c r="D46" s="26">
        <f t="shared" si="20"/>
        <v>1314.9099999999999</v>
      </c>
      <c r="E46" s="26">
        <f t="shared" si="20"/>
        <v>-444.21000000000004</v>
      </c>
      <c r="F46" s="26">
        <f t="shared" si="20"/>
        <v>2308.01</v>
      </c>
      <c r="G46" s="26">
        <f t="shared" si="20"/>
        <v>2987.75</v>
      </c>
      <c r="H46" s="26">
        <f t="shared" si="20"/>
        <v>2374.91</v>
      </c>
      <c r="I46" s="26">
        <f t="shared" si="20"/>
        <v>-3701.7</v>
      </c>
      <c r="J46" s="26">
        <f t="shared" si="20"/>
        <v>3260.43</v>
      </c>
      <c r="K46" s="26">
        <f t="shared" si="20"/>
        <v>2609.2</v>
      </c>
      <c r="L46" s="26">
        <f t="shared" si="20"/>
        <v>3159.41</v>
      </c>
      <c r="M46" s="26">
        <f t="shared" si="20"/>
        <v>1441.83</v>
      </c>
      <c r="N46" s="26">
        <f t="shared" si="20"/>
        <v>847.29</v>
      </c>
      <c r="O46" s="26">
        <f t="shared" si="20"/>
        <v>23113.9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-8500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108</v>
      </c>
      <c r="B54" s="24">
        <v>4045.02</v>
      </c>
      <c r="C54" s="24">
        <v>2911.05</v>
      </c>
      <c r="D54" s="24">
        <v>2814.91</v>
      </c>
      <c r="E54" s="24">
        <v>555.79</v>
      </c>
      <c r="F54" s="24">
        <v>2808.01</v>
      </c>
      <c r="G54" s="24">
        <v>3487.75</v>
      </c>
      <c r="H54" s="24">
        <v>2874.91</v>
      </c>
      <c r="I54" s="24">
        <v>798.3</v>
      </c>
      <c r="J54" s="24">
        <v>3260.43</v>
      </c>
      <c r="K54" s="24">
        <v>2609.2</v>
      </c>
      <c r="L54" s="24">
        <v>3159.41</v>
      </c>
      <c r="M54" s="24">
        <v>1441.83</v>
      </c>
      <c r="N54" s="24">
        <v>847.29</v>
      </c>
      <c r="O54" s="24">
        <f t="shared" si="17"/>
        <v>31613.9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1041253.9779014802</v>
      </c>
      <c r="C61" s="29">
        <f t="shared" si="21"/>
        <v>725886.1589454999</v>
      </c>
      <c r="D61" s="29">
        <f t="shared" si="21"/>
        <v>694941.3234495001</v>
      </c>
      <c r="E61" s="29">
        <f t="shared" si="21"/>
        <v>136660.91343200003</v>
      </c>
      <c r="F61" s="29">
        <f t="shared" si="21"/>
        <v>688330.0613788001</v>
      </c>
      <c r="G61" s="29">
        <f t="shared" si="21"/>
        <v>848082.6560000001</v>
      </c>
      <c r="H61" s="29">
        <f t="shared" si="21"/>
        <v>692514.269</v>
      </c>
      <c r="I61" s="29">
        <f t="shared" si="21"/>
        <v>186246.7565894</v>
      </c>
      <c r="J61" s="29">
        <f>+J36+J42</f>
        <v>826803.8058276</v>
      </c>
      <c r="K61" s="29">
        <f>+K36+K42</f>
        <v>647727.1610501</v>
      </c>
      <c r="L61" s="29">
        <f>+L36+L42</f>
        <v>791951.59989984</v>
      </c>
      <c r="M61" s="29">
        <f t="shared" si="21"/>
        <v>368104.7496257</v>
      </c>
      <c r="N61" s="29">
        <f t="shared" si="21"/>
        <v>215639.15085872004</v>
      </c>
      <c r="O61" s="29">
        <f>SUM(B61:N61)</f>
        <v>7864142.583958639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1041253.98</v>
      </c>
      <c r="C64" s="36">
        <f aca="true" t="shared" si="22" ref="C64:N64">SUM(C65:C78)</f>
        <v>725886.17</v>
      </c>
      <c r="D64" s="36">
        <f t="shared" si="22"/>
        <v>694941.33</v>
      </c>
      <c r="E64" s="36">
        <f t="shared" si="22"/>
        <v>136660.91</v>
      </c>
      <c r="F64" s="36">
        <f t="shared" si="22"/>
        <v>688330.06</v>
      </c>
      <c r="G64" s="36">
        <f t="shared" si="22"/>
        <v>848082.65</v>
      </c>
      <c r="H64" s="36">
        <f t="shared" si="22"/>
        <v>692514.26</v>
      </c>
      <c r="I64" s="36">
        <f t="shared" si="22"/>
        <v>186246.76</v>
      </c>
      <c r="J64" s="36">
        <f t="shared" si="22"/>
        <v>826803.79</v>
      </c>
      <c r="K64" s="36">
        <f t="shared" si="22"/>
        <v>647727.16</v>
      </c>
      <c r="L64" s="36">
        <f t="shared" si="22"/>
        <v>791951.6</v>
      </c>
      <c r="M64" s="36">
        <f t="shared" si="22"/>
        <v>368104.75</v>
      </c>
      <c r="N64" s="36">
        <f t="shared" si="22"/>
        <v>215639.16</v>
      </c>
      <c r="O64" s="29">
        <f>SUM(O65:O78)</f>
        <v>7864142.58</v>
      </c>
    </row>
    <row r="65" spans="1:16" ht="18.75" customHeight="1">
      <c r="A65" s="17" t="s">
        <v>70</v>
      </c>
      <c r="B65" s="36">
        <f>203264.91+1150.08</f>
        <v>204414.99</v>
      </c>
      <c r="C65" s="36">
        <f>209926.4+1167.17</f>
        <v>211093.57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415508.56</v>
      </c>
      <c r="P65"/>
    </row>
    <row r="66" spans="1:16" ht="18.75" customHeight="1">
      <c r="A66" s="17" t="s">
        <v>71</v>
      </c>
      <c r="B66" s="36">
        <f>833331.58+3507.41</f>
        <v>836838.99</v>
      </c>
      <c r="C66" s="36">
        <f>511938.27+2854.33</f>
        <v>514792.60000000003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1351631.59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694941.33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694941.33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136660.91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136660.91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688330.06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688330.06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848082.65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848082.65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692514.26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692514.26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186246.76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186246.76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826803.79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826803.79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647727.16</v>
      </c>
      <c r="L74" s="35">
        <v>0</v>
      </c>
      <c r="M74" s="35">
        <v>0</v>
      </c>
      <c r="N74" s="35">
        <v>0</v>
      </c>
      <c r="O74" s="29">
        <f t="shared" si="23"/>
        <v>647727.16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791951.6</v>
      </c>
      <c r="M75" s="35">
        <v>0</v>
      </c>
      <c r="N75" s="61">
        <v>0</v>
      </c>
      <c r="O75" s="26">
        <f t="shared" si="23"/>
        <v>791951.6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368104.75</v>
      </c>
      <c r="N76" s="35">
        <v>0</v>
      </c>
      <c r="O76" s="29">
        <f t="shared" si="23"/>
        <v>368104.75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215639.16</v>
      </c>
      <c r="O77" s="26">
        <f t="shared" si="23"/>
        <v>215639.16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82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83</v>
      </c>
      <c r="B82" s="44">
        <v>2.3274508978182054</v>
      </c>
      <c r="C82" s="44">
        <v>2.2925786914200486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84</v>
      </c>
      <c r="B83" s="44">
        <v>2.0383237370436933</v>
      </c>
      <c r="C83" s="44">
        <v>1.923631562691142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85</v>
      </c>
      <c r="B84" s="44">
        <v>0</v>
      </c>
      <c r="C84" s="44">
        <v>0</v>
      </c>
      <c r="D84" s="22">
        <f>(D$37+D$38+D$39)/D$7</f>
        <v>1.868067228375398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86</v>
      </c>
      <c r="B85" s="44">
        <v>0</v>
      </c>
      <c r="C85" s="44">
        <v>0</v>
      </c>
      <c r="D85" s="44">
        <v>0</v>
      </c>
      <c r="E85" s="22">
        <f>(E$37+E$38+E$39)/E$7</f>
        <v>2.599646555339806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87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2.181349311602675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88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1.7297301998259165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89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2.034434471863969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90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1.9910665103189529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91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1.976089259152143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92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2.22580270831332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93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2.1280656131934688</v>
      </c>
      <c r="M92" s="44">
        <v>0</v>
      </c>
      <c r="N92" s="44">
        <v>0</v>
      </c>
      <c r="O92" s="26"/>
      <c r="X92"/>
    </row>
    <row r="93" spans="1:25" ht="18.75" customHeight="1">
      <c r="A93" s="17" t="s">
        <v>94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2.5266772556851698</v>
      </c>
      <c r="N93" s="44">
        <v>0</v>
      </c>
      <c r="O93" s="62"/>
      <c r="Y93"/>
    </row>
    <row r="94" spans="1:26" ht="18.75" customHeight="1">
      <c r="A94" s="34" t="s">
        <v>95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2.4751114967253485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0.25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spans="1:14" ht="22.5" customHeight="1">
      <c r="A97" s="70" t="s">
        <v>110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8">
    <mergeCell ref="A97:N97"/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2017-11-27T17:23:29Z</dcterms:modified>
  <cp:category/>
  <cp:version/>
  <cp:contentType/>
  <cp:contentStatus/>
</cp:coreProperties>
</file>