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<sst xmlns="http://schemas.openxmlformats.org/spreadsheetml/2006/main" count="116" uniqueCount="114">
  <si>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</si>
  <si>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</si>
  <si>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</si>
  <si>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</si>
  <si>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</si>
  <si>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</si>
  <si>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</si>
  <si>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</si>
  <si>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</si>
  <si>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</si>
  <si>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</si>
  <si>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</si>
  <si>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</si>
  <si>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</si>
  <si>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</si>
  <si>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</si>
  <si>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</si>
  <si>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</si>
  <si>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</si>
  <si>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</si>
  <si>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</si>
  <si>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</si>
  <si>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</si>
  <si>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</si>
  <si>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</si>
  <si>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</si>
  <si>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</si>
  <si>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</si>
  <si>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</si>
  <si>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</si>
  <si>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</si>
  <si>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</si>
  <si>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</si>
  <si>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</si>
  <si>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</si>
  <si>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</si>
  <si>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</si>
  <si>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</si>
  <si>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</si>
  <si>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</si>
  <si>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</si>
  <si>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</si>
  <si>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</si>
  <si>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</si>
  <si>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</si>
  <si>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</si>
  <si>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</si>
  <si>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</si>
  <si>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</si>
  <si>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</si>
  <si>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</si>
  <si>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</si>
  <si>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</si>
  <si>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</si>
  <si>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</si>
  <si>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</si>
  <si>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</si>
  <si>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</si>
  <si>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</si>
  <si>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</si>
  <si>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</si>
  <si>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</si>
  <si>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</si>
  <si>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</si>
  <si>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</si>
  <si>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</si>
  <si>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</si>
  <si>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</si>
  <si>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</si>
  <si>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</si>
  <si>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</si>
  <si>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</si>
  <si>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</si>
  <si>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</si>
  <si>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</si>
  <si>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</si>
  <si>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</si>
  <si>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</si>
  <si>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</si>
  <si>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</si>
  <si>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</si>
  <si>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</si>
  <si>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</si>
  <si>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</si>
  <si>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</si>
  <si>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</si>
  <si>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</si>
  <si>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</si>
  <si>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</si>
  <si>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</si>
  <si>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</si>
  <si>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</si>
  <si>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</si>
  <si>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</si>
  <si>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</si>
  <si>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</si>
  <si>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</si>
  <si>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</si>
  <si>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</si>
  <si>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</si>
  <si>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Nota:</t>
  </si>
  <si>
    <t>Movebuss Soluções em Mobilidde Urbana Ltda</t>
  </si>
  <si>
    <t>OPERAÇÃO 08/11/17 - VENCIMENTO 16/11/17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</si>
  <si>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</si>
  <si>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 xml:space="preserve">5.2.9. Ajuste de Remuneração Previsto Contratualmente  Ar-condicionado (-) </t>
    </r>
    <r>
      <rPr>
        <vertAlign val="superscript"/>
        <sz val="12"/>
        <rFont val="Calibri"/>
        <family val="2"/>
      </rPr>
      <t>(2)</t>
    </r>
  </si>
  <si>
    <r>
      <t>5.2.9. Ajuste de Remuneração Previsto Contratualmente  Ar-condicionado  (+)</t>
    </r>
    <r>
      <rPr>
        <vertAlign val="superscript"/>
        <sz val="12"/>
        <rFont val="Calibri"/>
        <family val="2"/>
      </rPr>
      <t>(2)</t>
    </r>
  </si>
  <si>
    <r>
      <t>5.2.10. Revisão do Ajuste de Remuneração Previsto Contratualmente</t>
    </r>
    <r>
      <rPr>
        <vertAlign val="superscript"/>
        <sz val="12"/>
        <rFont val="Calibri"/>
        <family val="2"/>
      </rPr>
      <t>(3)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</si>
  <si>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(4)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</si>
  <si>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 xml:space="preserve"> (5)</t>
    </r>
  </si>
  <si>
    <t xml:space="preserve">(1) Ajuste de remuneração, previsto contratualmente, período de 25/09 a 24/10/17, parcela 10/20.
</t>
  </si>
  <si>
    <t>(2) Revisão remuneração ar-condicionado, período de 25/09 a 24/10/17.</t>
  </si>
  <si>
    <t>(3) Revisão ajuste de remuneração, período de 25/09 a 24/10/17.</t>
  </si>
  <si>
    <t>(4) Revisão de passageiros transportados, período de 04 a 24/10/17, área 3.1, total de 58.104 passageiros.</t>
  </si>
  <si>
    <t>(5)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</si>
</sst>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638175</xdr:colOff>
      <xdr:row>99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22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638175</xdr:colOff>
      <xdr:row>99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22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638175</xdr:colOff>
      <xdr:row>99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22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14.75390625" style="1" bestFit="1" customWidth="1"/>
    <col min="17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101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551313</v>
      </c>
      <c r="C7" s="10">
        <f>C8+C20+C24</f>
        <v>405266</v>
      </c>
      <c r="D7" s="10">
        <f>D8+D20+D24</f>
        <v>412596</v>
      </c>
      <c r="E7" s="10">
        <f>E8+E20+E24</f>
        <v>60311</v>
      </c>
      <c r="F7" s="10">
        <f aca="true" t="shared" si="0" ref="F7:N7">F8+F20+F24</f>
        <v>364904</v>
      </c>
      <c r="G7" s="10">
        <f t="shared" si="0"/>
        <v>568752</v>
      </c>
      <c r="H7" s="10">
        <f>H8+H20+H24</f>
        <v>396816</v>
      </c>
      <c r="I7" s="10">
        <f>I8+I20+I24</f>
        <v>111268</v>
      </c>
      <c r="J7" s="10">
        <f>J8+J20+J24</f>
        <v>449044</v>
      </c>
      <c r="K7" s="10">
        <f>K8+K20+K24</f>
        <v>324559</v>
      </c>
      <c r="L7" s="10">
        <f>L8+L20+L24</f>
        <v>403019</v>
      </c>
      <c r="M7" s="10">
        <f t="shared" si="0"/>
        <v>162091</v>
      </c>
      <c r="N7" s="10">
        <f t="shared" si="0"/>
        <v>91863</v>
      </c>
      <c r="O7" s="10">
        <f>+O8+O20+O24</f>
        <v>4301802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223751</v>
      </c>
      <c r="C8" s="12">
        <f>+C9+C12+C16</f>
        <v>177726</v>
      </c>
      <c r="D8" s="12">
        <f>+D9+D12+D16</f>
        <v>194809</v>
      </c>
      <c r="E8" s="12">
        <f>+E9+E12+E16</f>
        <v>25492</v>
      </c>
      <c r="F8" s="12">
        <f aca="true" t="shared" si="1" ref="F8:N8">+F9+F12+F16</f>
        <v>158272</v>
      </c>
      <c r="G8" s="12">
        <f t="shared" si="1"/>
        <v>253549</v>
      </c>
      <c r="H8" s="12">
        <f>+H9+H12+H16</f>
        <v>170671</v>
      </c>
      <c r="I8" s="12">
        <f>+I9+I12+I16</f>
        <v>50464</v>
      </c>
      <c r="J8" s="12">
        <f>+J9+J12+J16</f>
        <v>201630</v>
      </c>
      <c r="K8" s="12">
        <f>+K9+K12+K16</f>
        <v>146548</v>
      </c>
      <c r="L8" s="12">
        <f>+L9+L12+L16</f>
        <v>169117</v>
      </c>
      <c r="M8" s="12">
        <f t="shared" si="1"/>
        <v>79100</v>
      </c>
      <c r="N8" s="12">
        <f t="shared" si="1"/>
        <v>46362</v>
      </c>
      <c r="O8" s="12">
        <f>SUM(B8:N8)</f>
        <v>1897491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20329</v>
      </c>
      <c r="C9" s="14">
        <v>20395</v>
      </c>
      <c r="D9" s="14">
        <v>14733</v>
      </c>
      <c r="E9" s="14">
        <v>1691</v>
      </c>
      <c r="F9" s="14">
        <v>12441</v>
      </c>
      <c r="G9" s="14">
        <v>22814</v>
      </c>
      <c r="H9" s="14">
        <v>20385</v>
      </c>
      <c r="I9" s="14">
        <v>5857</v>
      </c>
      <c r="J9" s="14">
        <v>12209</v>
      </c>
      <c r="K9" s="14">
        <v>15873</v>
      </c>
      <c r="L9" s="14">
        <v>12956</v>
      </c>
      <c r="M9" s="14">
        <v>8738</v>
      </c>
      <c r="N9" s="14">
        <v>5449</v>
      </c>
      <c r="O9" s="12">
        <f aca="true" t="shared" si="2" ref="O9:O19">SUM(B9:N9)</f>
        <v>173870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20329</v>
      </c>
      <c r="C10" s="14">
        <f>+C9-C11</f>
        <v>20395</v>
      </c>
      <c r="D10" s="14">
        <f>+D9-D11</f>
        <v>14733</v>
      </c>
      <c r="E10" s="14">
        <f>+E9-E11</f>
        <v>1691</v>
      </c>
      <c r="F10" s="14">
        <f aca="true" t="shared" si="3" ref="F10:N10">+F9-F11</f>
        <v>12441</v>
      </c>
      <c r="G10" s="14">
        <f t="shared" si="3"/>
        <v>22814</v>
      </c>
      <c r="H10" s="14">
        <f>+H9-H11</f>
        <v>20385</v>
      </c>
      <c r="I10" s="14">
        <f>+I9-I11</f>
        <v>5857</v>
      </c>
      <c r="J10" s="14">
        <f>+J9-J11</f>
        <v>12209</v>
      </c>
      <c r="K10" s="14">
        <f>+K9-K11</f>
        <v>15873</v>
      </c>
      <c r="L10" s="14">
        <f>+L9-L11</f>
        <v>12956</v>
      </c>
      <c r="M10" s="14">
        <f t="shared" si="3"/>
        <v>8738</v>
      </c>
      <c r="N10" s="14">
        <f t="shared" si="3"/>
        <v>5449</v>
      </c>
      <c r="O10" s="12">
        <f t="shared" si="2"/>
        <v>173870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191553</v>
      </c>
      <c r="C12" s="14">
        <f>C13+C14+C15</f>
        <v>148610</v>
      </c>
      <c r="D12" s="14">
        <f>D13+D14+D15</f>
        <v>170935</v>
      </c>
      <c r="E12" s="14">
        <f>E13+E14+E15</f>
        <v>22612</v>
      </c>
      <c r="F12" s="14">
        <f aca="true" t="shared" si="4" ref="F12:N12">F13+F14+F15</f>
        <v>137804</v>
      </c>
      <c r="G12" s="14">
        <f t="shared" si="4"/>
        <v>216892</v>
      </c>
      <c r="H12" s="14">
        <f>H13+H14+H15</f>
        <v>141861</v>
      </c>
      <c r="I12" s="14">
        <f>I13+I14+I15</f>
        <v>42008</v>
      </c>
      <c r="J12" s="14">
        <f>J13+J14+J15</f>
        <v>178252</v>
      </c>
      <c r="K12" s="14">
        <f>K13+K14+K15</f>
        <v>123282</v>
      </c>
      <c r="L12" s="14">
        <f>L13+L14+L15</f>
        <v>146329</v>
      </c>
      <c r="M12" s="14">
        <f t="shared" si="4"/>
        <v>66746</v>
      </c>
      <c r="N12" s="14">
        <f t="shared" si="4"/>
        <v>39035</v>
      </c>
      <c r="O12" s="12">
        <f t="shared" si="2"/>
        <v>1625919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88704</v>
      </c>
      <c r="C13" s="14">
        <v>70027</v>
      </c>
      <c r="D13" s="14">
        <v>78188</v>
      </c>
      <c r="E13" s="14">
        <v>10790</v>
      </c>
      <c r="F13" s="14">
        <v>62518</v>
      </c>
      <c r="G13" s="14">
        <v>100748</v>
      </c>
      <c r="H13" s="14">
        <v>69330</v>
      </c>
      <c r="I13" s="14">
        <v>20774</v>
      </c>
      <c r="J13" s="14">
        <v>85886</v>
      </c>
      <c r="K13" s="14">
        <v>57231</v>
      </c>
      <c r="L13" s="14">
        <v>67614</v>
      </c>
      <c r="M13" s="14">
        <v>30598</v>
      </c>
      <c r="N13" s="14">
        <v>17337</v>
      </c>
      <c r="O13" s="12">
        <f t="shared" si="2"/>
        <v>759745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97162</v>
      </c>
      <c r="C14" s="14">
        <v>71777</v>
      </c>
      <c r="D14" s="14">
        <v>89127</v>
      </c>
      <c r="E14" s="14">
        <v>10981</v>
      </c>
      <c r="F14" s="14">
        <v>70412</v>
      </c>
      <c r="G14" s="14">
        <v>106404</v>
      </c>
      <c r="H14" s="14">
        <v>67515</v>
      </c>
      <c r="I14" s="14">
        <v>19720</v>
      </c>
      <c r="J14" s="14">
        <v>88889</v>
      </c>
      <c r="K14" s="14">
        <v>62068</v>
      </c>
      <c r="L14" s="14">
        <v>74881</v>
      </c>
      <c r="M14" s="14">
        <v>33942</v>
      </c>
      <c r="N14" s="14">
        <v>20740</v>
      </c>
      <c r="O14" s="12">
        <f t="shared" si="2"/>
        <v>813618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5687</v>
      </c>
      <c r="C15" s="14">
        <v>6806</v>
      </c>
      <c r="D15" s="14">
        <v>3620</v>
      </c>
      <c r="E15" s="14">
        <v>841</v>
      </c>
      <c r="F15" s="14">
        <v>4874</v>
      </c>
      <c r="G15" s="14">
        <v>9740</v>
      </c>
      <c r="H15" s="14">
        <v>5016</v>
      </c>
      <c r="I15" s="14">
        <v>1514</v>
      </c>
      <c r="J15" s="14">
        <v>3477</v>
      </c>
      <c r="K15" s="14">
        <v>3983</v>
      </c>
      <c r="L15" s="14">
        <v>3834</v>
      </c>
      <c r="M15" s="14">
        <v>2206</v>
      </c>
      <c r="N15" s="14">
        <v>958</v>
      </c>
      <c r="O15" s="12">
        <f t="shared" si="2"/>
        <v>52556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11869</v>
      </c>
      <c r="C16" s="14">
        <f>C17+C18+C19</f>
        <v>8721</v>
      </c>
      <c r="D16" s="14">
        <f>D17+D18+D19</f>
        <v>9141</v>
      </c>
      <c r="E16" s="14">
        <f>E17+E18+E19</f>
        <v>1189</v>
      </c>
      <c r="F16" s="14">
        <f aca="true" t="shared" si="5" ref="F16:N16">F17+F18+F19</f>
        <v>8027</v>
      </c>
      <c r="G16" s="14">
        <f t="shared" si="5"/>
        <v>13843</v>
      </c>
      <c r="H16" s="14">
        <f>H17+H18+H19</f>
        <v>8425</v>
      </c>
      <c r="I16" s="14">
        <f>I17+I18+I19</f>
        <v>2599</v>
      </c>
      <c r="J16" s="14">
        <f>J17+J18+J19</f>
        <v>11169</v>
      </c>
      <c r="K16" s="14">
        <f>K17+K18+K19</f>
        <v>7393</v>
      </c>
      <c r="L16" s="14">
        <f>L17+L18+L19</f>
        <v>9832</v>
      </c>
      <c r="M16" s="14">
        <f t="shared" si="5"/>
        <v>3616</v>
      </c>
      <c r="N16" s="14">
        <f t="shared" si="5"/>
        <v>1878</v>
      </c>
      <c r="O16" s="12">
        <f t="shared" si="2"/>
        <v>97702</v>
      </c>
    </row>
    <row r="17" spans="1:26" ht="18.75" customHeight="1">
      <c r="A17" s="15" t="s">
        <v>16</v>
      </c>
      <c r="B17" s="14">
        <v>11788</v>
      </c>
      <c r="C17" s="14">
        <v>8660</v>
      </c>
      <c r="D17" s="14">
        <v>9090</v>
      </c>
      <c r="E17" s="14">
        <v>1178</v>
      </c>
      <c r="F17" s="14">
        <v>7987</v>
      </c>
      <c r="G17" s="14">
        <v>13799</v>
      </c>
      <c r="H17" s="14">
        <v>8379</v>
      </c>
      <c r="I17" s="14">
        <v>2587</v>
      </c>
      <c r="J17" s="14">
        <v>11140</v>
      </c>
      <c r="K17" s="14">
        <v>7361</v>
      </c>
      <c r="L17" s="14">
        <v>9778</v>
      </c>
      <c r="M17" s="14">
        <v>3587</v>
      </c>
      <c r="N17" s="14">
        <v>1862</v>
      </c>
      <c r="O17" s="12">
        <f t="shared" si="2"/>
        <v>97196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68</v>
      </c>
      <c r="C18" s="14">
        <v>51</v>
      </c>
      <c r="D18" s="14">
        <v>38</v>
      </c>
      <c r="E18" s="14">
        <v>11</v>
      </c>
      <c r="F18" s="14">
        <v>24</v>
      </c>
      <c r="G18" s="14">
        <v>33</v>
      </c>
      <c r="H18" s="14">
        <v>40</v>
      </c>
      <c r="I18" s="14">
        <v>12</v>
      </c>
      <c r="J18" s="14">
        <v>28</v>
      </c>
      <c r="K18" s="14">
        <v>27</v>
      </c>
      <c r="L18" s="14">
        <v>45</v>
      </c>
      <c r="M18" s="14">
        <v>28</v>
      </c>
      <c r="N18" s="14">
        <v>15</v>
      </c>
      <c r="O18" s="12">
        <f t="shared" si="2"/>
        <v>420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10</v>
      </c>
      <c r="D19" s="14">
        <v>13</v>
      </c>
      <c r="E19" s="14">
        <v>0</v>
      </c>
      <c r="F19" s="14">
        <v>16</v>
      </c>
      <c r="G19" s="14">
        <v>11</v>
      </c>
      <c r="H19" s="14">
        <v>6</v>
      </c>
      <c r="I19" s="14">
        <v>0</v>
      </c>
      <c r="J19" s="14">
        <v>1</v>
      </c>
      <c r="K19" s="14">
        <v>5</v>
      </c>
      <c r="L19" s="14">
        <v>9</v>
      </c>
      <c r="M19" s="14">
        <v>1</v>
      </c>
      <c r="N19" s="14">
        <v>1</v>
      </c>
      <c r="O19" s="12">
        <f t="shared" si="2"/>
        <v>86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141500</v>
      </c>
      <c r="C20" s="18">
        <f>C21+C22+C23</f>
        <v>88272</v>
      </c>
      <c r="D20" s="18">
        <f>D21+D22+D23</f>
        <v>81826</v>
      </c>
      <c r="E20" s="18">
        <f>E21+E22+E23</f>
        <v>12161</v>
      </c>
      <c r="F20" s="18">
        <f aca="true" t="shared" si="6" ref="F20:N20">F21+F22+F23</f>
        <v>73669</v>
      </c>
      <c r="G20" s="18">
        <f t="shared" si="6"/>
        <v>116900</v>
      </c>
      <c r="H20" s="18">
        <f>H21+H22+H23</f>
        <v>94486</v>
      </c>
      <c r="I20" s="18">
        <f>I21+I22+I23</f>
        <v>25897</v>
      </c>
      <c r="J20" s="18">
        <f>J21+J22+J23</f>
        <v>112187</v>
      </c>
      <c r="K20" s="18">
        <f>K21+K22+K23</f>
        <v>75926</v>
      </c>
      <c r="L20" s="18">
        <f>L21+L22+L23</f>
        <v>116700</v>
      </c>
      <c r="M20" s="18">
        <f t="shared" si="6"/>
        <v>44044</v>
      </c>
      <c r="N20" s="18">
        <f t="shared" si="6"/>
        <v>23778</v>
      </c>
      <c r="O20" s="12">
        <f aca="true" t="shared" si="7" ref="O20:O26">SUM(B20:N20)</f>
        <v>1007346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70524</v>
      </c>
      <c r="C21" s="14">
        <v>46513</v>
      </c>
      <c r="D21" s="14">
        <v>40608</v>
      </c>
      <c r="E21" s="14">
        <v>6452</v>
      </c>
      <c r="F21" s="14">
        <v>36724</v>
      </c>
      <c r="G21" s="14">
        <v>59468</v>
      </c>
      <c r="H21" s="14">
        <v>51014</v>
      </c>
      <c r="I21" s="14">
        <v>14341</v>
      </c>
      <c r="J21" s="14">
        <v>58938</v>
      </c>
      <c r="K21" s="14">
        <v>38894</v>
      </c>
      <c r="L21" s="14">
        <v>58966</v>
      </c>
      <c r="M21" s="14">
        <v>22557</v>
      </c>
      <c r="N21" s="14">
        <v>11646</v>
      </c>
      <c r="O21" s="12">
        <f t="shared" si="7"/>
        <v>516645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68051</v>
      </c>
      <c r="C22" s="14">
        <v>39236</v>
      </c>
      <c r="D22" s="14">
        <v>39917</v>
      </c>
      <c r="E22" s="14">
        <v>5401</v>
      </c>
      <c r="F22" s="14">
        <v>35055</v>
      </c>
      <c r="G22" s="14">
        <v>53856</v>
      </c>
      <c r="H22" s="14">
        <v>41611</v>
      </c>
      <c r="I22" s="14">
        <v>11011</v>
      </c>
      <c r="J22" s="14">
        <v>51480</v>
      </c>
      <c r="K22" s="14">
        <v>35484</v>
      </c>
      <c r="L22" s="14">
        <v>55655</v>
      </c>
      <c r="M22" s="14">
        <v>20552</v>
      </c>
      <c r="N22" s="14">
        <v>11699</v>
      </c>
      <c r="O22" s="12">
        <f t="shared" si="7"/>
        <v>469008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2925</v>
      </c>
      <c r="C23" s="14">
        <v>2523</v>
      </c>
      <c r="D23" s="14">
        <v>1301</v>
      </c>
      <c r="E23" s="14">
        <v>308</v>
      </c>
      <c r="F23" s="14">
        <v>1890</v>
      </c>
      <c r="G23" s="14">
        <v>3576</v>
      </c>
      <c r="H23" s="14">
        <v>1861</v>
      </c>
      <c r="I23" s="14">
        <v>545</v>
      </c>
      <c r="J23" s="14">
        <v>1769</v>
      </c>
      <c r="K23" s="14">
        <v>1548</v>
      </c>
      <c r="L23" s="14">
        <v>2079</v>
      </c>
      <c r="M23" s="14">
        <v>935</v>
      </c>
      <c r="N23" s="14">
        <v>433</v>
      </c>
      <c r="O23" s="12">
        <f t="shared" si="7"/>
        <v>21693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186062</v>
      </c>
      <c r="C24" s="14">
        <f>C25+C26</f>
        <v>139268</v>
      </c>
      <c r="D24" s="14">
        <f>D25+D26</f>
        <v>135961</v>
      </c>
      <c r="E24" s="14">
        <f>E25+E26</f>
        <v>22658</v>
      </c>
      <c r="F24" s="14">
        <f aca="true" t="shared" si="8" ref="F24:N24">F25+F26</f>
        <v>132963</v>
      </c>
      <c r="G24" s="14">
        <f t="shared" si="8"/>
        <v>198303</v>
      </c>
      <c r="H24" s="14">
        <f>H25+H26</f>
        <v>131659</v>
      </c>
      <c r="I24" s="14">
        <f>I25+I26</f>
        <v>34907</v>
      </c>
      <c r="J24" s="14">
        <f>J25+J26</f>
        <v>135227</v>
      </c>
      <c r="K24" s="14">
        <f>K25+K26</f>
        <v>102085</v>
      </c>
      <c r="L24" s="14">
        <f>L25+L26</f>
        <v>117202</v>
      </c>
      <c r="M24" s="14">
        <f t="shared" si="8"/>
        <v>38947</v>
      </c>
      <c r="N24" s="14">
        <f t="shared" si="8"/>
        <v>21723</v>
      </c>
      <c r="O24" s="12">
        <f t="shared" si="7"/>
        <v>1396965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79596</v>
      </c>
      <c r="C25" s="14">
        <v>67374</v>
      </c>
      <c r="D25" s="14">
        <v>64783</v>
      </c>
      <c r="E25" s="14">
        <v>12325</v>
      </c>
      <c r="F25" s="14">
        <v>63530</v>
      </c>
      <c r="G25" s="14">
        <v>100004</v>
      </c>
      <c r="H25" s="14">
        <v>67842</v>
      </c>
      <c r="I25" s="14">
        <v>19573</v>
      </c>
      <c r="J25" s="14">
        <v>60182</v>
      </c>
      <c r="K25" s="14">
        <v>51732</v>
      </c>
      <c r="L25" s="14">
        <v>52595</v>
      </c>
      <c r="M25" s="14">
        <v>17153</v>
      </c>
      <c r="N25" s="14">
        <v>8469</v>
      </c>
      <c r="O25" s="12">
        <f t="shared" si="7"/>
        <v>665158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106466</v>
      </c>
      <c r="C26" s="14">
        <v>71894</v>
      </c>
      <c r="D26" s="14">
        <v>71178</v>
      </c>
      <c r="E26" s="14">
        <v>10333</v>
      </c>
      <c r="F26" s="14">
        <v>69433</v>
      </c>
      <c r="G26" s="14">
        <v>98299</v>
      </c>
      <c r="H26" s="14">
        <v>63817</v>
      </c>
      <c r="I26" s="14">
        <v>15334</v>
      </c>
      <c r="J26" s="14">
        <v>75045</v>
      </c>
      <c r="K26" s="14">
        <v>50353</v>
      </c>
      <c r="L26" s="14">
        <v>64607</v>
      </c>
      <c r="M26" s="14">
        <v>21794</v>
      </c>
      <c r="N26" s="14">
        <v>13254</v>
      </c>
      <c r="O26" s="12">
        <f t="shared" si="7"/>
        <v>731807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1156137.1652689802</v>
      </c>
      <c r="C36" s="60">
        <f aca="true" t="shared" si="11" ref="C36:N36">C37+C38+C39+C40</f>
        <v>821862.0992129999</v>
      </c>
      <c r="D36" s="60">
        <f t="shared" si="11"/>
        <v>780871.6300298001</v>
      </c>
      <c r="E36" s="60">
        <f t="shared" si="11"/>
        <v>156726.2266224</v>
      </c>
      <c r="F36" s="60">
        <f t="shared" si="11"/>
        <v>795806.4538132</v>
      </c>
      <c r="G36" s="60">
        <f t="shared" si="11"/>
        <v>987731.6995999999</v>
      </c>
      <c r="H36" s="60">
        <f t="shared" si="11"/>
        <v>810691.266</v>
      </c>
      <c r="I36" s="60">
        <f>I37+I38+I39+I40</f>
        <v>221521.84225359999</v>
      </c>
      <c r="J36" s="60">
        <f>J37+J38+J39+J40</f>
        <v>891361.4919191999</v>
      </c>
      <c r="K36" s="60">
        <f>K37+K38+K39+K40</f>
        <v>725865.8692736999</v>
      </c>
      <c r="L36" s="60">
        <f>L37+L38+L39+L40</f>
        <v>861645.43082544</v>
      </c>
      <c r="M36" s="60">
        <f t="shared" si="11"/>
        <v>411856.82712012995</v>
      </c>
      <c r="N36" s="60">
        <f t="shared" si="11"/>
        <v>227407.39555728002</v>
      </c>
      <c r="O36" s="60">
        <f>O37+O38+O39+O40</f>
        <v>8849485.397496728</v>
      </c>
    </row>
    <row r="37" spans="1:15" ht="18.75" customHeight="1">
      <c r="A37" s="57" t="s">
        <v>50</v>
      </c>
      <c r="B37" s="54">
        <f aca="true" t="shared" si="12" ref="B37:N37">B29*B7</f>
        <v>1151637.7257</v>
      </c>
      <c r="C37" s="54">
        <f t="shared" si="12"/>
        <v>817826.788</v>
      </c>
      <c r="D37" s="54">
        <f t="shared" si="12"/>
        <v>770811.8472000001</v>
      </c>
      <c r="E37" s="54">
        <f t="shared" si="12"/>
        <v>156458.79619999998</v>
      </c>
      <c r="F37" s="54">
        <f t="shared" si="12"/>
        <v>795965.0952</v>
      </c>
      <c r="G37" s="54">
        <f t="shared" si="12"/>
        <v>983884.0848</v>
      </c>
      <c r="H37" s="54">
        <f t="shared" si="12"/>
        <v>807163.4256</v>
      </c>
      <c r="I37" s="54">
        <f>I29*I7</f>
        <v>221490.0808</v>
      </c>
      <c r="J37" s="54">
        <f>J29*J7</f>
        <v>887310.944</v>
      </c>
      <c r="K37" s="54">
        <f>K29*K7</f>
        <v>722306.0545</v>
      </c>
      <c r="L37" s="54">
        <f>L29*L7</f>
        <v>857503.5263</v>
      </c>
      <c r="M37" s="54">
        <f t="shared" si="12"/>
        <v>409441.866</v>
      </c>
      <c r="N37" s="54">
        <f t="shared" si="12"/>
        <v>227360.92500000002</v>
      </c>
      <c r="O37" s="56">
        <f>SUM(B37:N37)</f>
        <v>8809161.1593</v>
      </c>
    </row>
    <row r="38" spans="1:15" ht="18.75" customHeight="1">
      <c r="A38" s="57" t="s">
        <v>51</v>
      </c>
      <c r="B38" s="54">
        <f aca="true" t="shared" si="13" ref="B38:N38">B30*B7</f>
        <v>-3415.1304310200003</v>
      </c>
      <c r="C38" s="54">
        <f t="shared" si="13"/>
        <v>-2378.708787</v>
      </c>
      <c r="D38" s="54">
        <f t="shared" si="13"/>
        <v>-2289.8871701999997</v>
      </c>
      <c r="E38" s="54">
        <f t="shared" si="13"/>
        <v>-378.8495776</v>
      </c>
      <c r="F38" s="54">
        <f t="shared" si="13"/>
        <v>-2320.0413868</v>
      </c>
      <c r="G38" s="54">
        <f t="shared" si="13"/>
        <v>-2900.6352</v>
      </c>
      <c r="H38" s="54">
        <f t="shared" si="13"/>
        <v>-2222.1696</v>
      </c>
      <c r="I38" s="54">
        <f>I30*I7</f>
        <v>-623.0785464</v>
      </c>
      <c r="J38" s="54">
        <f>J30*J7</f>
        <v>-2554.2520808</v>
      </c>
      <c r="K38" s="54">
        <f>K30*K7</f>
        <v>-2066.0452263</v>
      </c>
      <c r="L38" s="54">
        <f>L30*L7</f>
        <v>-2518.96547456</v>
      </c>
      <c r="M38" s="54">
        <f t="shared" si="13"/>
        <v>-1194.37887987</v>
      </c>
      <c r="N38" s="54">
        <f t="shared" si="13"/>
        <v>-672.56944272</v>
      </c>
      <c r="O38" s="25">
        <f>SUM(B38:N38)</f>
        <v>-25534.711803270005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-92314.7</v>
      </c>
      <c r="C42" s="25">
        <f aca="true" t="shared" si="15" ref="C42:N42">+C43+C46+C58+C59</f>
        <v>-88342.35</v>
      </c>
      <c r="D42" s="25">
        <f t="shared" si="15"/>
        <v>-66968.76000000001</v>
      </c>
      <c r="E42" s="25">
        <f t="shared" si="15"/>
        <v>132888.97</v>
      </c>
      <c r="F42" s="25">
        <f t="shared" si="15"/>
        <v>-58233.450000000004</v>
      </c>
      <c r="G42" s="25">
        <f t="shared" si="15"/>
        <v>-100182.34</v>
      </c>
      <c r="H42" s="25">
        <f t="shared" si="15"/>
        <v>-88669.75</v>
      </c>
      <c r="I42" s="25">
        <f>+I43+I46+I58+I59</f>
        <v>-28729.649999999998</v>
      </c>
      <c r="J42" s="25">
        <f>+J43+J46+J58+J59</f>
        <v>-58536.74</v>
      </c>
      <c r="K42" s="25">
        <f>+K43+K46+K58+K59</f>
        <v>-70034.59</v>
      </c>
      <c r="L42" s="25">
        <f>+L43+L46+L58+L59</f>
        <v>-60999.12</v>
      </c>
      <c r="M42" s="25">
        <f t="shared" si="15"/>
        <v>-38574.03</v>
      </c>
      <c r="N42" s="25">
        <f t="shared" si="15"/>
        <v>-23861.670000000002</v>
      </c>
      <c r="O42" s="25">
        <f>+O43+O46+O58+O59</f>
        <v>-642558.18</v>
      </c>
    </row>
    <row r="43" spans="1:15" ht="18.75" customHeight="1">
      <c r="A43" s="17" t="s">
        <v>55</v>
      </c>
      <c r="B43" s="26">
        <f>B44+B45</f>
        <v>-77250.2</v>
      </c>
      <c r="C43" s="26">
        <f>C44+C45</f>
        <v>-77501</v>
      </c>
      <c r="D43" s="26">
        <f>D44+D45</f>
        <v>-55985.4</v>
      </c>
      <c r="E43" s="26">
        <f>E44+E45</f>
        <v>-6425.8</v>
      </c>
      <c r="F43" s="26">
        <f aca="true" t="shared" si="16" ref="F43:N43">F44+F45</f>
        <v>-47275.8</v>
      </c>
      <c r="G43" s="26">
        <f t="shared" si="16"/>
        <v>-86693.2</v>
      </c>
      <c r="H43" s="26">
        <f t="shared" si="16"/>
        <v>-77463</v>
      </c>
      <c r="I43" s="26">
        <f>I44+I45</f>
        <v>-22256.6</v>
      </c>
      <c r="J43" s="26">
        <f>J44+J45</f>
        <v>-46394.2</v>
      </c>
      <c r="K43" s="26">
        <f>K44+K45</f>
        <v>-60317.4</v>
      </c>
      <c r="L43" s="26">
        <f>L44+L45</f>
        <v>-49232.8</v>
      </c>
      <c r="M43" s="26">
        <f t="shared" si="16"/>
        <v>-33204.4</v>
      </c>
      <c r="N43" s="26">
        <f t="shared" si="16"/>
        <v>-20706.2</v>
      </c>
      <c r="O43" s="25">
        <f aca="true" t="shared" si="17" ref="O43:O59">SUM(B43:N43)</f>
        <v>-660706</v>
      </c>
    </row>
    <row r="44" spans="1:26" ht="18.75" customHeight="1">
      <c r="A44" s="13" t="s">
        <v>56</v>
      </c>
      <c r="B44" s="20">
        <f>ROUND(-B9*$D$3,2)</f>
        <v>-77250.2</v>
      </c>
      <c r="C44" s="20">
        <f>ROUND(-C9*$D$3,2)</f>
        <v>-77501</v>
      </c>
      <c r="D44" s="20">
        <f>ROUND(-D9*$D$3,2)</f>
        <v>-55985.4</v>
      </c>
      <c r="E44" s="20">
        <f>ROUND(-E9*$D$3,2)</f>
        <v>-6425.8</v>
      </c>
      <c r="F44" s="20">
        <f aca="true" t="shared" si="18" ref="F44:N44">ROUND(-F9*$D$3,2)</f>
        <v>-47275.8</v>
      </c>
      <c r="G44" s="20">
        <f t="shared" si="18"/>
        <v>-86693.2</v>
      </c>
      <c r="H44" s="20">
        <f t="shared" si="18"/>
        <v>-77463</v>
      </c>
      <c r="I44" s="20">
        <f>ROUND(-I9*$D$3,2)</f>
        <v>-22256.6</v>
      </c>
      <c r="J44" s="20">
        <f>ROUND(-J9*$D$3,2)</f>
        <v>-46394.2</v>
      </c>
      <c r="K44" s="20">
        <f>ROUND(-K9*$D$3,2)</f>
        <v>-60317.4</v>
      </c>
      <c r="L44" s="20">
        <f>ROUND(-L9*$D$3,2)</f>
        <v>-49232.8</v>
      </c>
      <c r="M44" s="20">
        <f t="shared" si="18"/>
        <v>-33204.4</v>
      </c>
      <c r="N44" s="20">
        <f t="shared" si="18"/>
        <v>-20706.2</v>
      </c>
      <c r="O44" s="46">
        <f t="shared" si="17"/>
        <v>-660706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-15064.5</v>
      </c>
      <c r="C46" s="26">
        <f aca="true" t="shared" si="20" ref="C46:O46">SUM(C47:C57)</f>
        <v>-10841.349999999999</v>
      </c>
      <c r="D46" s="26">
        <f t="shared" si="20"/>
        <v>-10983.36</v>
      </c>
      <c r="E46" s="26">
        <f t="shared" si="20"/>
        <v>-5087.62</v>
      </c>
      <c r="F46" s="26">
        <f t="shared" si="20"/>
        <v>-10957.65</v>
      </c>
      <c r="G46" s="26">
        <f t="shared" si="20"/>
        <v>-13489.14</v>
      </c>
      <c r="H46" s="26">
        <f t="shared" si="20"/>
        <v>-11206.75</v>
      </c>
      <c r="I46" s="26">
        <f t="shared" si="20"/>
        <v>-6473.049999999999</v>
      </c>
      <c r="J46" s="26">
        <f t="shared" si="20"/>
        <v>-12142.539999999999</v>
      </c>
      <c r="K46" s="26">
        <f t="shared" si="20"/>
        <v>-9717.19</v>
      </c>
      <c r="L46" s="26">
        <f t="shared" si="20"/>
        <v>-11766.32</v>
      </c>
      <c r="M46" s="26">
        <f t="shared" si="20"/>
        <v>-5369.63</v>
      </c>
      <c r="N46" s="26">
        <f t="shared" si="20"/>
        <v>-3155.47</v>
      </c>
      <c r="O46" s="26">
        <f t="shared" si="20"/>
        <v>-126254.57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-2000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-7500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v>4045.02</v>
      </c>
      <c r="C54" s="24">
        <v>2911.05</v>
      </c>
      <c r="D54" s="24">
        <v>2814.91</v>
      </c>
      <c r="E54" s="24">
        <v>555.79</v>
      </c>
      <c r="F54" s="24">
        <v>2808.01</v>
      </c>
      <c r="G54" s="24">
        <v>3487.75</v>
      </c>
      <c r="H54" s="24">
        <v>2874.91</v>
      </c>
      <c r="I54" s="24">
        <v>798.3</v>
      </c>
      <c r="J54" s="24">
        <v>3260.43</v>
      </c>
      <c r="K54" s="24">
        <v>2609.2</v>
      </c>
      <c r="L54" s="24">
        <v>3159.41</v>
      </c>
      <c r="M54" s="24">
        <v>1441.83</v>
      </c>
      <c r="N54" s="24">
        <v>847.29</v>
      </c>
      <c r="O54" s="24">
        <f t="shared" si="17"/>
        <v>31613.9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104</v>
      </c>
      <c r="B55" s="24">
        <v>173.53</v>
      </c>
      <c r="C55" s="24">
        <v>124.91</v>
      </c>
      <c r="D55" s="24">
        <v>120.73</v>
      </c>
      <c r="E55" s="24">
        <v>0</v>
      </c>
      <c r="F55" s="24">
        <v>120.44</v>
      </c>
      <c r="G55" s="24">
        <v>149.61</v>
      </c>
      <c r="H55" s="24">
        <v>123.37</v>
      </c>
      <c r="I55" s="24">
        <v>34.25</v>
      </c>
      <c r="J55" s="24">
        <v>139.91</v>
      </c>
      <c r="K55" s="24">
        <v>111.96</v>
      </c>
      <c r="L55" s="24">
        <v>135.58</v>
      </c>
      <c r="M55" s="24">
        <v>61.87</v>
      </c>
      <c r="N55" s="24">
        <v>36.36</v>
      </c>
      <c r="O55" s="24">
        <f t="shared" si="17"/>
        <v>1332.5199999999998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105</v>
      </c>
      <c r="B56" s="24">
        <v>0</v>
      </c>
      <c r="C56" s="24">
        <v>0</v>
      </c>
      <c r="D56" s="24">
        <v>0</v>
      </c>
      <c r="E56" s="24">
        <v>-1332.52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-1332.52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106</v>
      </c>
      <c r="B57" s="24">
        <v>-19283.05</v>
      </c>
      <c r="C57" s="24">
        <v>-13877.31</v>
      </c>
      <c r="D57" s="24">
        <v>-13419</v>
      </c>
      <c r="E57" s="24">
        <v>-2310.89</v>
      </c>
      <c r="F57" s="24">
        <v>-13386.1</v>
      </c>
      <c r="G57" s="24">
        <v>-16626.5</v>
      </c>
      <c r="H57" s="24">
        <v>-13705.03</v>
      </c>
      <c r="I57" s="24">
        <v>-3805.6</v>
      </c>
      <c r="J57" s="24">
        <v>-15542.88</v>
      </c>
      <c r="K57" s="24">
        <v>-12438.35</v>
      </c>
      <c r="L57" s="24">
        <v>-15061.31</v>
      </c>
      <c r="M57" s="24">
        <v>-6873.33</v>
      </c>
      <c r="N57" s="24">
        <v>-4039.12</v>
      </c>
      <c r="O57" s="24">
        <f t="shared" si="17"/>
        <v>-150368.47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0</v>
      </c>
      <c r="C58" s="27">
        <v>0</v>
      </c>
      <c r="D58" s="27">
        <v>0</v>
      </c>
      <c r="E58" s="27">
        <v>144402.39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144402.39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1063822.4652689802</v>
      </c>
      <c r="C61" s="29">
        <f t="shared" si="21"/>
        <v>733519.749213</v>
      </c>
      <c r="D61" s="29">
        <f t="shared" si="21"/>
        <v>713902.8700298001</v>
      </c>
      <c r="E61" s="29">
        <f t="shared" si="21"/>
        <v>289615.19662239996</v>
      </c>
      <c r="F61" s="29">
        <f t="shared" si="21"/>
        <v>737573.0038132</v>
      </c>
      <c r="G61" s="29">
        <f t="shared" si="21"/>
        <v>887549.3596</v>
      </c>
      <c r="H61" s="29">
        <f t="shared" si="21"/>
        <v>722021.516</v>
      </c>
      <c r="I61" s="29">
        <f t="shared" si="21"/>
        <v>192792.1922536</v>
      </c>
      <c r="J61" s="29">
        <f>+J36+J42</f>
        <v>832824.7519192</v>
      </c>
      <c r="K61" s="29">
        <f>+K36+K42</f>
        <v>655831.2792737</v>
      </c>
      <c r="L61" s="29">
        <f>+L36+L42</f>
        <v>800646.31082544</v>
      </c>
      <c r="M61" s="29">
        <f t="shared" si="21"/>
        <v>373282.7971201299</v>
      </c>
      <c r="N61" s="29">
        <f t="shared" si="21"/>
        <v>203545.72555728</v>
      </c>
      <c r="O61" s="29">
        <f>SUM(B61:N61)</f>
        <v>8206927.217496729</v>
      </c>
      <c r="P61"/>
      <c r="Q61"/>
      <c r="R61"/>
      <c r="S61"/>
      <c r="T61"/>
      <c r="U61"/>
      <c r="V61"/>
      <c r="W61"/>
      <c r="X61"/>
      <c r="Y61"/>
      <c r="Z61"/>
    </row>
    <row r="62" spans="1:16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P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1063822.47</v>
      </c>
      <c r="C64" s="36">
        <f aca="true" t="shared" si="22" ref="C64:N64">SUM(C65:C78)</f>
        <v>733519.75</v>
      </c>
      <c r="D64" s="36">
        <f t="shared" si="22"/>
        <v>713902.87</v>
      </c>
      <c r="E64" s="36">
        <f t="shared" si="22"/>
        <v>289615.2</v>
      </c>
      <c r="F64" s="36">
        <f t="shared" si="22"/>
        <v>737573.01</v>
      </c>
      <c r="G64" s="36">
        <f t="shared" si="22"/>
        <v>887549.35</v>
      </c>
      <c r="H64" s="36">
        <f t="shared" si="22"/>
        <v>722021.51</v>
      </c>
      <c r="I64" s="36">
        <f t="shared" si="22"/>
        <v>192792.19</v>
      </c>
      <c r="J64" s="36">
        <f t="shared" si="22"/>
        <v>832824.75</v>
      </c>
      <c r="K64" s="36">
        <f t="shared" si="22"/>
        <v>655831.27</v>
      </c>
      <c r="L64" s="36">
        <f t="shared" si="22"/>
        <v>800646.31</v>
      </c>
      <c r="M64" s="36">
        <f t="shared" si="22"/>
        <v>373282.8</v>
      </c>
      <c r="N64" s="36">
        <f t="shared" si="22"/>
        <v>203545.73</v>
      </c>
      <c r="O64" s="29">
        <f>SUM(O65:O78)</f>
        <v>8206927.210000002</v>
      </c>
    </row>
    <row r="65" spans="1:16" ht="18.75" customHeight="1">
      <c r="A65" s="17" t="s">
        <v>69</v>
      </c>
      <c r="B65" s="36">
        <f>206051.56+1150.08</f>
        <v>207201.63999999998</v>
      </c>
      <c r="C65" s="36">
        <f>211506.56+1167.17</f>
        <v>212673.73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419875.37</v>
      </c>
      <c r="P65"/>
    </row>
    <row r="66" spans="1:16" ht="18.75" customHeight="1">
      <c r="A66" s="17" t="s">
        <v>70</v>
      </c>
      <c r="B66" s="36">
        <f>853113.42+3507.41</f>
        <v>856620.8300000001</v>
      </c>
      <c r="C66" s="36">
        <f>517991.69+2854.33</f>
        <v>520846.02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1377466.85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f>703714.6+10188.27</f>
        <v>713902.87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713902.87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f>144402.39+145212.81</f>
        <v>289615.2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289615.2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f>737573.01</f>
        <v>737573.01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737573.01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883463.26+4086.09</f>
        <v>887549.35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887549.35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718514.22+3507.29</f>
        <v>722021.51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722021.51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f>192792.19</f>
        <v>192792.19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192792.19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828766.55+4058.2</f>
        <v>832824.75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832824.75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652324.01+3507.26</f>
        <v>655831.27</v>
      </c>
      <c r="L74" s="35">
        <v>0</v>
      </c>
      <c r="M74" s="35">
        <v>0</v>
      </c>
      <c r="N74" s="35">
        <v>0</v>
      </c>
      <c r="O74" s="29">
        <f t="shared" si="23"/>
        <v>655831.27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796587.68+4058.63</f>
        <v>800646.31</v>
      </c>
      <c r="M75" s="35">
        <v>0</v>
      </c>
      <c r="N75" s="61">
        <v>0</v>
      </c>
      <c r="O75" s="26">
        <f t="shared" si="23"/>
        <v>800646.31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370944.62+2338.18</f>
        <v>373282.8</v>
      </c>
      <c r="N76" s="35">
        <v>0</v>
      </c>
      <c r="O76" s="29">
        <f t="shared" si="23"/>
        <v>373282.8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203545.73</f>
        <v>203545.73</v>
      </c>
      <c r="O77" s="26">
        <f t="shared" si="23"/>
        <v>203545.73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2.329605395755019</v>
      </c>
      <c r="C82" s="44">
        <v>2.294453123910601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2.038121047273876</v>
      </c>
      <c r="C83" s="44">
        <v>1.9235127808793433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1.8678885884249972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2.598634189822752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2.1808652517188083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1.7294807044195009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2.034151788234345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1.9908854500269617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1.9759829591737113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2.2256619267181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2.1279066267978433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2.5264736914457306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2.4755058680565627</v>
      </c>
      <c r="O94" s="50"/>
      <c r="P94"/>
      <c r="Z94"/>
    </row>
    <row r="95" spans="1:14" ht="21" customHeight="1">
      <c r="A95" s="67" t="s">
        <v>100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3.25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ht="23.25" customHeight="1">
      <c r="A97" s="78" t="s">
        <v>110</v>
      </c>
    </row>
    <row r="98" spans="1:2" ht="23.25" customHeight="1">
      <c r="A98" s="78" t="s">
        <v>111</v>
      </c>
      <c r="B98" s="40"/>
    </row>
    <row r="99" spans="1:2" ht="23.25" customHeight="1">
      <c r="A99" s="78" t="s">
        <v>112</v>
      </c>
      <c r="B99" s="40"/>
    </row>
    <row r="100" spans="1:9" ht="23.25" customHeight="1">
      <c r="A100" s="78" t="s">
        <v>113</v>
      </c>
      <c r="H100" s="41"/>
      <c r="I100" s="41"/>
    </row>
    <row r="102" spans="8:12" ht="14.25">
      <c r="H102" s="42"/>
      <c r="I102" s="42"/>
      <c r="J102" s="43"/>
      <c r="K102" s="43"/>
      <c r="L102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2017-11-14T18:54:07Z</dcterms:modified>
  <cp:category/>
  <cp:version/>
  <cp:contentType/>
  <cp:contentStatus/>
</cp:coreProperties>
</file>