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<sst xmlns="http://schemas.openxmlformats.org/spreadsheetml/2006/main" count="113" uniqueCount="111">
  <si>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</si>
  <si>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</si>
  <si>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</si>
  <si>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</si>
  <si>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</si>
  <si>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</si>
  <si>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</si>
  <si>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</si>
  <si>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</si>
  <si>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</si>
  <si>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</si>
  <si>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</si>
  <si>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</si>
  <si>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</si>
  <si>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</si>
  <si>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</si>
  <si>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</si>
  <si>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</si>
  <si>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</si>
  <si>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</si>
  <si>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</si>
  <si>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</si>
  <si>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</si>
  <si>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</si>
  <si>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</si>
  <si>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</si>
  <si>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</si>
  <si>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</si>
  <si>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</si>
  <si>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</si>
  <si>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</si>
  <si>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</si>
  <si>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</si>
  <si>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</si>
  <si>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</si>
  <si>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</si>
  <si>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</si>
  <si>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</si>
  <si>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</si>
  <si>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</si>
  <si>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</si>
  <si>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</si>
  <si>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</si>
  <si>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</si>
  <si>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</si>
  <si>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</si>
  <si>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</si>
  <si>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</si>
  <si>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</si>
  <si>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</si>
  <si>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</si>
  <si>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</si>
  <si>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</si>
  <si>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</si>
  <si>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</si>
  <si>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</si>
  <si>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</si>
  <si>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</si>
  <si>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</si>
  <si>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</si>
  <si>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</si>
  <si>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</si>
  <si>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</si>
  <si>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</si>
  <si>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</si>
  <si>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</si>
  <si>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</si>
  <si>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</si>
  <si>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</si>
  <si>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</si>
  <si>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</si>
  <si>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</si>
  <si>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</si>
  <si>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</si>
  <si>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</si>
  <si>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</si>
  <si>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</si>
  <si>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</si>
  <si>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</si>
  <si>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</si>
  <si>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</si>
  <si>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</si>
  <si>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</si>
  <si>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</si>
  <si>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</si>
  <si>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</si>
  <si>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</si>
  <si>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</si>
  <si>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</si>
  <si>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</si>
  <si>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</si>
  <si>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</si>
  <si>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</si>
  <si>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</si>
  <si>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</si>
  <si>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</si>
  <si>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</si>
  <si>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</si>
  <si>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</si>
  <si>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</si>
  <si>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>Movebuss Soluções em Mobilidde Urbana Lda</t>
  </si>
  <si>
    <t xml:space="preserve">7.7. Movebuss 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</si>
  <si>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</si>
  <si>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</si>
  <si>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</si>
  <si>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</si>
  <si>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OPERAÇÃO 01/11/17 - VENCIMENTO 09/11/17</t>
  </si>
  <si>
    <t>(2) Tarifa de remuneração de cada empresa considerando o  reequilibrio interno estabelecido e informado pelo consórcio. Não consideram os acertos financeiros previstos no item 7.</t>
  </si>
  <si>
    <r>
      <t>8. Tarifa de Remuneração por Passageiro</t>
    </r>
    <r>
      <rPr>
        <vertAlign val="superscript"/>
        <sz val="12"/>
        <color indexed="8"/>
        <rFont val="Calibri"/>
        <family val="2"/>
      </rPr>
      <t xml:space="preserve"> (2)</t>
    </r>
  </si>
  <si>
    <r>
      <t xml:space="preserve">5.2.8. Ajuste de Remuneração Previsto Contratualmente </t>
    </r>
    <r>
      <rPr>
        <vertAlign val="superscript"/>
        <sz val="12"/>
        <rFont val="Calibri"/>
        <family val="2"/>
      </rPr>
      <t>(1)</t>
    </r>
  </si>
  <si>
    <t xml:space="preserve">(1) Ajuste de remuneração, previsto contratualmente, período de 25/08 a 24/09/17, parcela 06/20.
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</si>
</sst>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2"/>
      <color indexed="8"/>
      <name val="Calibri"/>
      <family val="2"/>
    </font>
    <font>
      <vertAlign val="superscript"/>
      <sz val="12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left" vertical="center" indent="1"/>
    </xf>
    <xf numFmtId="0" fontId="4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4" fillId="0" borderId="12" xfId="0" applyFont="1" applyFill="1" applyBorder="1" applyAlignment="1">
      <alignment horizontal="left" vertical="center" indent="1"/>
    </xf>
    <xf numFmtId="172" fontId="44" fillId="0" borderId="12" xfId="52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indent="2"/>
    </xf>
    <xf numFmtId="172" fontId="44" fillId="0" borderId="10" xfId="52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indent="3"/>
    </xf>
    <xf numFmtId="172" fontId="44" fillId="0" borderId="10" xfId="52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indent="4"/>
    </xf>
    <xf numFmtId="0" fontId="24" fillId="0" borderId="10" xfId="0" applyFont="1" applyFill="1" applyBorder="1" applyAlignment="1">
      <alignment horizontal="left" vertical="center" indent="3"/>
    </xf>
    <xf numFmtId="0" fontId="44" fillId="0" borderId="10" xfId="0" applyFont="1" applyFill="1" applyBorder="1" applyAlignment="1">
      <alignment horizontal="left" vertical="center" indent="2"/>
    </xf>
    <xf numFmtId="172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52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horizontal="center" vertical="center"/>
    </xf>
    <xf numFmtId="173" fontId="44" fillId="0" borderId="10" xfId="52" applyNumberFormat="1" applyFont="1" applyFill="1" applyBorder="1" applyAlignment="1">
      <alignment vertical="center"/>
    </xf>
    <xf numFmtId="174" fontId="44" fillId="0" borderId="10" xfId="45" applyNumberFormat="1" applyFont="1" applyFill="1" applyBorder="1" applyAlignment="1">
      <alignment horizontal="center" vertical="center"/>
    </xf>
    <xf numFmtId="171" fontId="44" fillId="0" borderId="10" xfId="45" applyNumberFormat="1" applyFont="1" applyFill="1" applyBorder="1" applyAlignment="1">
      <alignment vertical="center"/>
    </xf>
    <xf numFmtId="170" fontId="44" fillId="0" borderId="10" xfId="45" applyNumberFormat="1" applyFont="1" applyFill="1" applyBorder="1" applyAlignment="1">
      <alignment horizontal="center" vertical="center"/>
    </xf>
    <xf numFmtId="170" fontId="44" fillId="0" borderId="10" xfId="45" applyNumberFormat="1" applyFont="1" applyFill="1" applyBorder="1" applyAlignment="1">
      <alignment vertical="center"/>
    </xf>
    <xf numFmtId="171" fontId="44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4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4" fillId="0" borderId="14" xfId="45" applyFont="1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 indent="2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Border="1" applyAlignment="1">
      <alignment vertical="center"/>
    </xf>
    <xf numFmtId="0" fontId="44" fillId="0" borderId="12" xfId="0" applyFont="1" applyFill="1" applyBorder="1" applyAlignment="1">
      <alignment horizontal="left" vertical="center" indent="2"/>
    </xf>
    <xf numFmtId="171" fontId="44" fillId="0" borderId="12" xfId="45" applyNumberFormat="1" applyFont="1" applyBorder="1" applyAlignment="1">
      <alignment vertical="center"/>
    </xf>
    <xf numFmtId="171" fontId="44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4" fillId="0" borderId="10" xfId="52" applyNumberFormat="1" applyFont="1" applyBorder="1" applyAlignment="1">
      <alignment vertical="center"/>
    </xf>
    <xf numFmtId="173" fontId="44" fillId="0" borderId="14" xfId="52" applyNumberFormat="1" applyFont="1" applyBorder="1" applyAlignment="1">
      <alignment vertical="center"/>
    </xf>
    <xf numFmtId="171" fontId="44" fillId="0" borderId="10" xfId="52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171" fontId="44" fillId="0" borderId="14" xfId="52" applyFont="1" applyFill="1" applyBorder="1" applyAlignment="1">
      <alignment vertical="center"/>
    </xf>
    <xf numFmtId="173" fontId="44" fillId="0" borderId="14" xfId="52" applyNumberFormat="1" applyFont="1" applyFill="1" applyBorder="1" applyAlignment="1">
      <alignment vertical="center"/>
    </xf>
    <xf numFmtId="170" fontId="44" fillId="0" borderId="14" xfId="45" applyNumberFormat="1" applyFont="1" applyFill="1" applyBorder="1" applyAlignment="1">
      <alignment vertical="center"/>
    </xf>
    <xf numFmtId="44" fontId="44" fillId="0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2"/>
    </xf>
    <xf numFmtId="0" fontId="44" fillId="34" borderId="10" xfId="0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44" fillId="34" borderId="10" xfId="0" applyFont="1" applyFill="1" applyBorder="1" applyAlignment="1">
      <alignment horizontal="left" vertical="center" indent="1"/>
    </xf>
    <xf numFmtId="44" fontId="44" fillId="34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3"/>
    </xf>
    <xf numFmtId="172" fontId="44" fillId="34" borderId="10" xfId="52" applyNumberFormat="1" applyFont="1" applyFill="1" applyBorder="1" applyAlignment="1">
      <alignment vertical="center"/>
    </xf>
    <xf numFmtId="0" fontId="44" fillId="35" borderId="10" xfId="0" applyFont="1" applyFill="1" applyBorder="1" applyAlignment="1">
      <alignment horizontal="left" vertical="center" indent="1"/>
    </xf>
    <xf numFmtId="44" fontId="44" fillId="35" borderId="10" xfId="45" applyFont="1" applyFill="1" applyBorder="1" applyAlignment="1">
      <alignment horizontal="center" vertical="center"/>
    </xf>
    <xf numFmtId="171" fontId="45" fillId="0" borderId="10" xfId="45" applyNumberFormat="1" applyFont="1" applyBorder="1" applyAlignment="1">
      <alignment vertical="center"/>
    </xf>
    <xf numFmtId="44" fontId="45" fillId="0" borderId="10" xfId="45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171" fontId="45" fillId="0" borderId="10" xfId="45" applyNumberFormat="1" applyFont="1" applyFill="1" applyBorder="1" applyAlignment="1">
      <alignment vertical="center"/>
    </xf>
    <xf numFmtId="171" fontId="45" fillId="34" borderId="10" xfId="52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173" fontId="44" fillId="0" borderId="0" xfId="52" applyNumberFormat="1" applyFont="1" applyBorder="1" applyAlignment="1">
      <alignment vertical="center"/>
    </xf>
    <xf numFmtId="173" fontId="44" fillId="0" borderId="0" xfId="5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79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79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79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21">
      <c r="A2" s="75" t="s">
        <v>106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6" t="s">
        <v>1</v>
      </c>
      <c r="B4" s="76" t="s">
        <v>38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 t="s">
        <v>2</v>
      </c>
    </row>
    <row r="5" spans="1:15" ht="42" customHeight="1">
      <c r="A5" s="76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100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6"/>
    </row>
    <row r="6" spans="1:15" ht="20.25" customHeight="1">
      <c r="A6" s="76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6"/>
    </row>
    <row r="7" spans="1:26" ht="18.75" customHeight="1">
      <c r="A7" s="9" t="s">
        <v>3</v>
      </c>
      <c r="B7" s="10">
        <f>B8+B20+B24</f>
        <v>528485</v>
      </c>
      <c r="C7" s="10">
        <f>C8+C20+C24</f>
        <v>395091</v>
      </c>
      <c r="D7" s="10">
        <f>D8+D20+D24</f>
        <v>402702</v>
      </c>
      <c r="E7" s="10">
        <f>E8+E20+E24</f>
        <v>49330</v>
      </c>
      <c r="F7" s="10">
        <f aca="true" t="shared" si="0" ref="F7:N7">F8+F20+F24</f>
        <v>354284</v>
      </c>
      <c r="G7" s="10">
        <f t="shared" si="0"/>
        <v>548879</v>
      </c>
      <c r="H7" s="10">
        <f>H8+H20+H24</f>
        <v>386469</v>
      </c>
      <c r="I7" s="10">
        <f>I8+I20+I24</f>
        <v>109021</v>
      </c>
      <c r="J7" s="10">
        <f>J8+J20+J24</f>
        <v>438264</v>
      </c>
      <c r="K7" s="10">
        <f>K8+K20+K24</f>
        <v>318174</v>
      </c>
      <c r="L7" s="10">
        <f>L8+L20+L24</f>
        <v>389536</v>
      </c>
      <c r="M7" s="10">
        <f t="shared" si="0"/>
        <v>156701</v>
      </c>
      <c r="N7" s="10">
        <f t="shared" si="0"/>
        <v>70512</v>
      </c>
      <c r="O7" s="10">
        <f>+O8+O20+O24</f>
        <v>4147448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220604</v>
      </c>
      <c r="C8" s="12">
        <f>+C9+C12+C16</f>
        <v>177571</v>
      </c>
      <c r="D8" s="12">
        <f>+D9+D12+D16</f>
        <v>195053</v>
      </c>
      <c r="E8" s="12">
        <f>+E9+E12+E16</f>
        <v>21151</v>
      </c>
      <c r="F8" s="12">
        <f aca="true" t="shared" si="1" ref="F8:N8">+F9+F12+F16</f>
        <v>157949</v>
      </c>
      <c r="G8" s="12">
        <f t="shared" si="1"/>
        <v>252562</v>
      </c>
      <c r="H8" s="12">
        <f>+H9+H12+H16</f>
        <v>170940</v>
      </c>
      <c r="I8" s="12">
        <f>+I9+I12+I16</f>
        <v>50461</v>
      </c>
      <c r="J8" s="12">
        <f>+J9+J12+J16</f>
        <v>204101</v>
      </c>
      <c r="K8" s="12">
        <f>+K9+K12+K16</f>
        <v>147161</v>
      </c>
      <c r="L8" s="12">
        <f>+L9+L12+L16</f>
        <v>167932</v>
      </c>
      <c r="M8" s="12">
        <f t="shared" si="1"/>
        <v>78218</v>
      </c>
      <c r="N8" s="12">
        <f t="shared" si="1"/>
        <v>36197</v>
      </c>
      <c r="O8" s="12">
        <f>SUM(B8:N8)</f>
        <v>1879900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20992</v>
      </c>
      <c r="C9" s="14">
        <v>21756</v>
      </c>
      <c r="D9" s="14">
        <v>15315</v>
      </c>
      <c r="E9" s="14">
        <v>1556</v>
      </c>
      <c r="F9" s="14">
        <v>13147</v>
      </c>
      <c r="G9" s="14">
        <v>23963</v>
      </c>
      <c r="H9" s="14">
        <v>21429</v>
      </c>
      <c r="I9" s="14">
        <v>6253</v>
      </c>
      <c r="J9" s="14">
        <v>13573</v>
      </c>
      <c r="K9" s="14">
        <v>16878</v>
      </c>
      <c r="L9" s="14">
        <v>13046</v>
      </c>
      <c r="M9" s="14">
        <v>9120</v>
      </c>
      <c r="N9" s="14">
        <v>4269</v>
      </c>
      <c r="O9" s="12">
        <f aca="true" t="shared" si="2" ref="O9:O19">SUM(B9:N9)</f>
        <v>181297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20992</v>
      </c>
      <c r="C10" s="14">
        <f>+C9-C11</f>
        <v>21756</v>
      </c>
      <c r="D10" s="14">
        <f>+D9-D11</f>
        <v>15315</v>
      </c>
      <c r="E10" s="14">
        <f>+E9-E11</f>
        <v>1556</v>
      </c>
      <c r="F10" s="14">
        <f aca="true" t="shared" si="3" ref="F10:N10">+F9-F11</f>
        <v>13147</v>
      </c>
      <c r="G10" s="14">
        <f t="shared" si="3"/>
        <v>23963</v>
      </c>
      <c r="H10" s="14">
        <f>+H9-H11</f>
        <v>21429</v>
      </c>
      <c r="I10" s="14">
        <f>+I9-I11</f>
        <v>6253</v>
      </c>
      <c r="J10" s="14">
        <f>+J9-J11</f>
        <v>13573</v>
      </c>
      <c r="K10" s="14">
        <f>+K9-K11</f>
        <v>16878</v>
      </c>
      <c r="L10" s="14">
        <f>+L9-L11</f>
        <v>13046</v>
      </c>
      <c r="M10" s="14">
        <f t="shared" si="3"/>
        <v>9120</v>
      </c>
      <c r="N10" s="14">
        <f t="shared" si="3"/>
        <v>4269</v>
      </c>
      <c r="O10" s="12">
        <f t="shared" si="2"/>
        <v>181297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187916</v>
      </c>
      <c r="C12" s="14">
        <f>C13+C14+C15</f>
        <v>146983</v>
      </c>
      <c r="D12" s="14">
        <f>D13+D14+D15</f>
        <v>170419</v>
      </c>
      <c r="E12" s="14">
        <f>E13+E14+E15</f>
        <v>18660</v>
      </c>
      <c r="F12" s="14">
        <f aca="true" t="shared" si="4" ref="F12:N12">F13+F14+F15</f>
        <v>136763</v>
      </c>
      <c r="G12" s="14">
        <f t="shared" si="4"/>
        <v>214630</v>
      </c>
      <c r="H12" s="14">
        <f>H13+H14+H15</f>
        <v>140888</v>
      </c>
      <c r="I12" s="14">
        <f>I13+I14+I15</f>
        <v>41686</v>
      </c>
      <c r="J12" s="14">
        <f>J13+J14+J15</f>
        <v>179186</v>
      </c>
      <c r="K12" s="14">
        <f>K13+K14+K15</f>
        <v>122894</v>
      </c>
      <c r="L12" s="14">
        <f>L13+L14+L15</f>
        <v>144904</v>
      </c>
      <c r="M12" s="14">
        <f t="shared" si="4"/>
        <v>65515</v>
      </c>
      <c r="N12" s="14">
        <f t="shared" si="4"/>
        <v>30459</v>
      </c>
      <c r="O12" s="12">
        <f t="shared" si="2"/>
        <v>1600903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90660</v>
      </c>
      <c r="C13" s="14">
        <v>72062</v>
      </c>
      <c r="D13" s="14">
        <v>79849</v>
      </c>
      <c r="E13" s="14">
        <v>9174</v>
      </c>
      <c r="F13" s="14">
        <v>63856</v>
      </c>
      <c r="G13" s="14">
        <v>102871</v>
      </c>
      <c r="H13" s="14">
        <v>70614</v>
      </c>
      <c r="I13" s="14">
        <v>21089</v>
      </c>
      <c r="J13" s="14">
        <v>89188</v>
      </c>
      <c r="K13" s="14">
        <v>59213</v>
      </c>
      <c r="L13" s="14">
        <v>69625</v>
      </c>
      <c r="M13" s="14">
        <v>31178</v>
      </c>
      <c r="N13" s="14">
        <v>13961</v>
      </c>
      <c r="O13" s="12">
        <f t="shared" si="2"/>
        <v>773340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92483</v>
      </c>
      <c r="C14" s="14">
        <v>68987</v>
      </c>
      <c r="D14" s="14">
        <v>87420</v>
      </c>
      <c r="E14" s="14">
        <v>8878</v>
      </c>
      <c r="F14" s="14">
        <v>68631</v>
      </c>
      <c r="G14" s="14">
        <v>103149</v>
      </c>
      <c r="H14" s="14">
        <v>65815</v>
      </c>
      <c r="I14" s="14">
        <v>19152</v>
      </c>
      <c r="J14" s="14">
        <v>86896</v>
      </c>
      <c r="K14" s="14">
        <v>60096</v>
      </c>
      <c r="L14" s="14">
        <v>71898</v>
      </c>
      <c r="M14" s="14">
        <v>32416</v>
      </c>
      <c r="N14" s="14">
        <v>15822</v>
      </c>
      <c r="O14" s="12">
        <f t="shared" si="2"/>
        <v>781643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4773</v>
      </c>
      <c r="C15" s="14">
        <v>5934</v>
      </c>
      <c r="D15" s="14">
        <v>3150</v>
      </c>
      <c r="E15" s="14">
        <v>608</v>
      </c>
      <c r="F15" s="14">
        <v>4276</v>
      </c>
      <c r="G15" s="14">
        <v>8610</v>
      </c>
      <c r="H15" s="14">
        <v>4459</v>
      </c>
      <c r="I15" s="14">
        <v>1445</v>
      </c>
      <c r="J15" s="14">
        <v>3102</v>
      </c>
      <c r="K15" s="14">
        <v>3585</v>
      </c>
      <c r="L15" s="14">
        <v>3381</v>
      </c>
      <c r="M15" s="14">
        <v>1921</v>
      </c>
      <c r="N15" s="14">
        <v>676</v>
      </c>
      <c r="O15" s="12">
        <f t="shared" si="2"/>
        <v>45920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11696</v>
      </c>
      <c r="C16" s="14">
        <f>C17+C18+C19</f>
        <v>8832</v>
      </c>
      <c r="D16" s="14">
        <f>D17+D18+D19</f>
        <v>9319</v>
      </c>
      <c r="E16" s="14">
        <f>E17+E18+E19</f>
        <v>935</v>
      </c>
      <c r="F16" s="14">
        <f aca="true" t="shared" si="5" ref="F16:N16">F17+F18+F19</f>
        <v>8039</v>
      </c>
      <c r="G16" s="14">
        <f t="shared" si="5"/>
        <v>13969</v>
      </c>
      <c r="H16" s="14">
        <f>H17+H18+H19</f>
        <v>8623</v>
      </c>
      <c r="I16" s="14">
        <f>I17+I18+I19</f>
        <v>2522</v>
      </c>
      <c r="J16" s="14">
        <f>J17+J18+J19</f>
        <v>11342</v>
      </c>
      <c r="K16" s="14">
        <f>K17+K18+K19</f>
        <v>7389</v>
      </c>
      <c r="L16" s="14">
        <f>L17+L18+L19</f>
        <v>9982</v>
      </c>
      <c r="M16" s="14">
        <f t="shared" si="5"/>
        <v>3583</v>
      </c>
      <c r="N16" s="14">
        <f t="shared" si="5"/>
        <v>1469</v>
      </c>
      <c r="O16" s="12">
        <f t="shared" si="2"/>
        <v>97700</v>
      </c>
    </row>
    <row r="17" spans="1:26" ht="18.75" customHeight="1">
      <c r="A17" s="15" t="s">
        <v>16</v>
      </c>
      <c r="B17" s="14">
        <v>11606</v>
      </c>
      <c r="C17" s="14">
        <v>8774</v>
      </c>
      <c r="D17" s="14">
        <v>9263</v>
      </c>
      <c r="E17" s="14">
        <v>928</v>
      </c>
      <c r="F17" s="14">
        <v>8006</v>
      </c>
      <c r="G17" s="14">
        <v>13928</v>
      </c>
      <c r="H17" s="14">
        <v>8582</v>
      </c>
      <c r="I17" s="14">
        <v>2511</v>
      </c>
      <c r="J17" s="14">
        <v>11296</v>
      </c>
      <c r="K17" s="14">
        <v>7355</v>
      </c>
      <c r="L17" s="14">
        <v>9926</v>
      </c>
      <c r="M17" s="14">
        <v>3556</v>
      </c>
      <c r="N17" s="14">
        <v>1457</v>
      </c>
      <c r="O17" s="12">
        <f t="shared" si="2"/>
        <v>97188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80</v>
      </c>
      <c r="C18" s="14">
        <v>44</v>
      </c>
      <c r="D18" s="14">
        <v>33</v>
      </c>
      <c r="E18" s="14">
        <v>6</v>
      </c>
      <c r="F18" s="14">
        <v>22</v>
      </c>
      <c r="G18" s="14">
        <v>31</v>
      </c>
      <c r="H18" s="14">
        <v>32</v>
      </c>
      <c r="I18" s="14">
        <v>9</v>
      </c>
      <c r="J18" s="14">
        <v>43</v>
      </c>
      <c r="K18" s="14">
        <v>28</v>
      </c>
      <c r="L18" s="14">
        <v>47</v>
      </c>
      <c r="M18" s="14">
        <v>24</v>
      </c>
      <c r="N18" s="14">
        <v>12</v>
      </c>
      <c r="O18" s="12">
        <f t="shared" si="2"/>
        <v>411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10</v>
      </c>
      <c r="C19" s="14">
        <v>14</v>
      </c>
      <c r="D19" s="14">
        <v>23</v>
      </c>
      <c r="E19" s="14">
        <v>1</v>
      </c>
      <c r="F19" s="14">
        <v>11</v>
      </c>
      <c r="G19" s="14">
        <v>10</v>
      </c>
      <c r="H19" s="14">
        <v>9</v>
      </c>
      <c r="I19" s="14">
        <v>2</v>
      </c>
      <c r="J19" s="14">
        <v>3</v>
      </c>
      <c r="K19" s="14">
        <v>6</v>
      </c>
      <c r="L19" s="14">
        <v>9</v>
      </c>
      <c r="M19" s="14">
        <v>3</v>
      </c>
      <c r="N19" s="14">
        <v>0</v>
      </c>
      <c r="O19" s="12">
        <f t="shared" si="2"/>
        <v>101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137690</v>
      </c>
      <c r="C20" s="18">
        <f>C21+C22+C23</f>
        <v>88797</v>
      </c>
      <c r="D20" s="18">
        <f>D21+D22+D23</f>
        <v>81375</v>
      </c>
      <c r="E20" s="18">
        <f>E21+E22+E23</f>
        <v>9542</v>
      </c>
      <c r="F20" s="18">
        <f aca="true" t="shared" si="6" ref="F20:N20">F21+F22+F23</f>
        <v>72371</v>
      </c>
      <c r="G20" s="18">
        <f t="shared" si="6"/>
        <v>114492</v>
      </c>
      <c r="H20" s="18">
        <f>H21+H22+H23</f>
        <v>93354</v>
      </c>
      <c r="I20" s="18">
        <f>I21+I22+I23</f>
        <v>26024</v>
      </c>
      <c r="J20" s="18">
        <f>J21+J22+J23</f>
        <v>109762</v>
      </c>
      <c r="K20" s="18">
        <f>K21+K22+K23</f>
        <v>74482</v>
      </c>
      <c r="L20" s="18">
        <f>L21+L22+L23</f>
        <v>114086</v>
      </c>
      <c r="M20" s="18">
        <f t="shared" si="6"/>
        <v>43072</v>
      </c>
      <c r="N20" s="18">
        <f t="shared" si="6"/>
        <v>18519</v>
      </c>
      <c r="O20" s="12">
        <f aca="true" t="shared" si="7" ref="O20:O26">SUM(B20:N20)</f>
        <v>983566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71296</v>
      </c>
      <c r="C21" s="14">
        <v>48836</v>
      </c>
      <c r="D21" s="14">
        <v>41607</v>
      </c>
      <c r="E21" s="14">
        <v>5390</v>
      </c>
      <c r="F21" s="14">
        <v>37259</v>
      </c>
      <c r="G21" s="14">
        <v>60864</v>
      </c>
      <c r="H21" s="14">
        <v>52265</v>
      </c>
      <c r="I21" s="14">
        <v>14797</v>
      </c>
      <c r="J21" s="14">
        <v>59869</v>
      </c>
      <c r="K21" s="14">
        <v>39835</v>
      </c>
      <c r="L21" s="14">
        <v>59787</v>
      </c>
      <c r="M21" s="14">
        <v>22658</v>
      </c>
      <c r="N21" s="14">
        <v>9487</v>
      </c>
      <c r="O21" s="12">
        <f t="shared" si="7"/>
        <v>523950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63921</v>
      </c>
      <c r="C22" s="14">
        <v>37783</v>
      </c>
      <c r="D22" s="14">
        <v>38536</v>
      </c>
      <c r="E22" s="14">
        <v>3911</v>
      </c>
      <c r="F22" s="14">
        <v>33565</v>
      </c>
      <c r="G22" s="14">
        <v>50661</v>
      </c>
      <c r="H22" s="14">
        <v>39392</v>
      </c>
      <c r="I22" s="14">
        <v>10744</v>
      </c>
      <c r="J22" s="14">
        <v>48309</v>
      </c>
      <c r="K22" s="14">
        <v>33240</v>
      </c>
      <c r="L22" s="14">
        <v>52513</v>
      </c>
      <c r="M22" s="14">
        <v>19564</v>
      </c>
      <c r="N22" s="14">
        <v>8739</v>
      </c>
      <c r="O22" s="12">
        <f t="shared" si="7"/>
        <v>440878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2473</v>
      </c>
      <c r="C23" s="14">
        <v>2178</v>
      </c>
      <c r="D23" s="14">
        <v>1232</v>
      </c>
      <c r="E23" s="14">
        <v>241</v>
      </c>
      <c r="F23" s="14">
        <v>1547</v>
      </c>
      <c r="G23" s="14">
        <v>2967</v>
      </c>
      <c r="H23" s="14">
        <v>1697</v>
      </c>
      <c r="I23" s="14">
        <v>483</v>
      </c>
      <c r="J23" s="14">
        <v>1584</v>
      </c>
      <c r="K23" s="14">
        <v>1407</v>
      </c>
      <c r="L23" s="14">
        <v>1786</v>
      </c>
      <c r="M23" s="14">
        <v>850</v>
      </c>
      <c r="N23" s="14">
        <v>293</v>
      </c>
      <c r="O23" s="12">
        <f t="shared" si="7"/>
        <v>18738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170191</v>
      </c>
      <c r="C24" s="14">
        <f>C25+C26</f>
        <v>128723</v>
      </c>
      <c r="D24" s="14">
        <f>D25+D26</f>
        <v>126274</v>
      </c>
      <c r="E24" s="14">
        <f>E25+E26</f>
        <v>18637</v>
      </c>
      <c r="F24" s="14">
        <f aca="true" t="shared" si="8" ref="F24:N24">F25+F26</f>
        <v>123964</v>
      </c>
      <c r="G24" s="14">
        <f t="shared" si="8"/>
        <v>181825</v>
      </c>
      <c r="H24" s="14">
        <f>H25+H26</f>
        <v>122175</v>
      </c>
      <c r="I24" s="14">
        <f>I25+I26</f>
        <v>32536</v>
      </c>
      <c r="J24" s="14">
        <f>J25+J26</f>
        <v>124401</v>
      </c>
      <c r="K24" s="14">
        <f>K25+K26</f>
        <v>96531</v>
      </c>
      <c r="L24" s="14">
        <f>L25+L26</f>
        <v>107518</v>
      </c>
      <c r="M24" s="14">
        <f t="shared" si="8"/>
        <v>35411</v>
      </c>
      <c r="N24" s="14">
        <f t="shared" si="8"/>
        <v>15796</v>
      </c>
      <c r="O24" s="12">
        <f t="shared" si="7"/>
        <v>1283982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76967</v>
      </c>
      <c r="C25" s="14">
        <v>65632</v>
      </c>
      <c r="D25" s="14">
        <v>63060</v>
      </c>
      <c r="E25" s="14">
        <v>10837</v>
      </c>
      <c r="F25" s="14">
        <v>62354</v>
      </c>
      <c r="G25" s="14">
        <v>96323</v>
      </c>
      <c r="H25" s="14">
        <v>65868</v>
      </c>
      <c r="I25" s="14">
        <v>19035</v>
      </c>
      <c r="J25" s="14">
        <v>57689</v>
      </c>
      <c r="K25" s="14">
        <v>51012</v>
      </c>
      <c r="L25" s="14">
        <v>51109</v>
      </c>
      <c r="M25" s="14">
        <v>16585</v>
      </c>
      <c r="N25" s="14">
        <v>6615</v>
      </c>
      <c r="O25" s="12">
        <f t="shared" si="7"/>
        <v>643086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93224</v>
      </c>
      <c r="C26" s="14">
        <v>63091</v>
      </c>
      <c r="D26" s="14">
        <v>63214</v>
      </c>
      <c r="E26" s="14">
        <v>7800</v>
      </c>
      <c r="F26" s="14">
        <v>61610</v>
      </c>
      <c r="G26" s="14">
        <v>85502</v>
      </c>
      <c r="H26" s="14">
        <v>56307</v>
      </c>
      <c r="I26" s="14">
        <v>13501</v>
      </c>
      <c r="J26" s="14">
        <v>66712</v>
      </c>
      <c r="K26" s="14">
        <v>45519</v>
      </c>
      <c r="L26" s="14">
        <v>56409</v>
      </c>
      <c r="M26" s="14">
        <v>18826</v>
      </c>
      <c r="N26" s="14">
        <v>9181</v>
      </c>
      <c r="O26" s="12">
        <f t="shared" si="7"/>
        <v>640896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1108593.1650281004</v>
      </c>
      <c r="C36" s="60">
        <f aca="true" t="shared" si="11" ref="C36:N36">C37+C38+C39+C40</f>
        <v>801388.6713754999</v>
      </c>
      <c r="D36" s="60">
        <f t="shared" si="11"/>
        <v>762442.5704351001</v>
      </c>
      <c r="E36" s="60">
        <f t="shared" si="11"/>
        <v>128308.294672</v>
      </c>
      <c r="F36" s="60">
        <f t="shared" si="11"/>
        <v>772708.5692421999</v>
      </c>
      <c r="G36" s="60">
        <f t="shared" si="11"/>
        <v>953454.7492</v>
      </c>
      <c r="H36" s="60">
        <f t="shared" si="11"/>
        <v>789702.3765</v>
      </c>
      <c r="I36" s="60">
        <f>I37+I38+I39+I40</f>
        <v>217061.54680419998</v>
      </c>
      <c r="J36" s="60">
        <f>J37+J38+J39+J40</f>
        <v>870121.5307151999</v>
      </c>
      <c r="K36" s="60">
        <f>K37+K38+K39+K40</f>
        <v>711696.6967681999</v>
      </c>
      <c r="L36" s="60">
        <f>L37+L38+L39+L40</f>
        <v>833041.92371136</v>
      </c>
      <c r="M36" s="60">
        <f t="shared" si="11"/>
        <v>398281.4037124299</v>
      </c>
      <c r="N36" s="60">
        <f t="shared" si="11"/>
        <v>174719.99062272</v>
      </c>
      <c r="O36" s="60">
        <f>O37+O38+O39+O40</f>
        <v>8521521.488787008</v>
      </c>
    </row>
    <row r="37" spans="1:15" ht="18.75" customHeight="1">
      <c r="A37" s="57" t="s">
        <v>50</v>
      </c>
      <c r="B37" s="54">
        <f aca="true" t="shared" si="12" ref="B37:N37">B29*B7</f>
        <v>1103952.3165000002</v>
      </c>
      <c r="C37" s="54">
        <f t="shared" si="12"/>
        <v>797293.6379999999</v>
      </c>
      <c r="D37" s="54">
        <f t="shared" si="12"/>
        <v>752327.8764000001</v>
      </c>
      <c r="E37" s="54">
        <f t="shared" si="12"/>
        <v>127971.886</v>
      </c>
      <c r="F37" s="54">
        <f t="shared" si="12"/>
        <v>772799.6891999999</v>
      </c>
      <c r="G37" s="54">
        <f t="shared" si="12"/>
        <v>949505.7821</v>
      </c>
      <c r="H37" s="54">
        <f t="shared" si="12"/>
        <v>786116.5929</v>
      </c>
      <c r="I37" s="54">
        <f>I29*I7</f>
        <v>217017.2026</v>
      </c>
      <c r="J37" s="54">
        <f>J29*J7</f>
        <v>866009.664</v>
      </c>
      <c r="K37" s="54">
        <f>K29*K7</f>
        <v>708096.237</v>
      </c>
      <c r="L37" s="54">
        <f>L29*L7</f>
        <v>828815.7472</v>
      </c>
      <c r="M37" s="54">
        <f t="shared" si="12"/>
        <v>395826.72599999997</v>
      </c>
      <c r="N37" s="54">
        <f t="shared" si="12"/>
        <v>174517.2</v>
      </c>
      <c r="O37" s="56">
        <f>SUM(B37:N37)</f>
        <v>8480250.557899999</v>
      </c>
    </row>
    <row r="38" spans="1:15" ht="18.75" customHeight="1">
      <c r="A38" s="57" t="s">
        <v>51</v>
      </c>
      <c r="B38" s="54">
        <f aca="true" t="shared" si="13" ref="B38:N38">B30*B7</f>
        <v>-3273.7214719</v>
      </c>
      <c r="C38" s="54">
        <f t="shared" si="13"/>
        <v>-2318.9866245</v>
      </c>
      <c r="D38" s="54">
        <f t="shared" si="13"/>
        <v>-2234.9759649</v>
      </c>
      <c r="E38" s="54">
        <f t="shared" si="13"/>
        <v>-309.871328</v>
      </c>
      <c r="F38" s="54">
        <f t="shared" si="13"/>
        <v>-2252.5199578</v>
      </c>
      <c r="G38" s="54">
        <f t="shared" si="13"/>
        <v>-2799.2829</v>
      </c>
      <c r="H38" s="54">
        <f t="shared" si="13"/>
        <v>-2164.2264</v>
      </c>
      <c r="I38" s="54">
        <f>I30*I7</f>
        <v>-610.4957958</v>
      </c>
      <c r="J38" s="54">
        <f>J30*J7</f>
        <v>-2492.9332848</v>
      </c>
      <c r="K38" s="54">
        <f>K30*K7</f>
        <v>-2025.4002318</v>
      </c>
      <c r="L38" s="54">
        <f>L30*L7</f>
        <v>-2434.69348864</v>
      </c>
      <c r="M38" s="54">
        <f t="shared" si="13"/>
        <v>-1154.66228757</v>
      </c>
      <c r="N38" s="54">
        <f t="shared" si="13"/>
        <v>-516.24937728</v>
      </c>
      <c r="O38" s="25">
        <f>SUM(B38:N38)</f>
        <v>-24588.01911299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4657.49</v>
      </c>
      <c r="C40" s="54">
        <v>4021.5</v>
      </c>
      <c r="D40" s="54">
        <v>10188.27</v>
      </c>
      <c r="E40" s="54">
        <v>0</v>
      </c>
      <c r="F40" s="54">
        <v>0</v>
      </c>
      <c r="G40" s="54">
        <v>4086.09</v>
      </c>
      <c r="H40" s="54">
        <v>3507.29</v>
      </c>
      <c r="I40" s="54">
        <v>0</v>
      </c>
      <c r="J40" s="54">
        <v>4058.2</v>
      </c>
      <c r="K40" s="54">
        <v>3507.26</v>
      </c>
      <c r="L40" s="54">
        <v>4058.63</v>
      </c>
      <c r="M40" s="54">
        <v>2338.18</v>
      </c>
      <c r="N40" s="54">
        <v>0</v>
      </c>
      <c r="O40" s="56">
        <f>SUM(B40:N40)</f>
        <v>40422.91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-75724.58</v>
      </c>
      <c r="C42" s="25">
        <f aca="true" t="shared" si="15" ref="C42:N42">+C43+C46+C58+C59</f>
        <v>-79761.75</v>
      </c>
      <c r="D42" s="25">
        <f t="shared" si="15"/>
        <v>-55882.09</v>
      </c>
      <c r="E42" s="25">
        <f t="shared" si="15"/>
        <v>-5357.01</v>
      </c>
      <c r="F42" s="25">
        <f t="shared" si="15"/>
        <v>-51020.59</v>
      </c>
      <c r="G42" s="25">
        <f t="shared" si="15"/>
        <v>-88071.65</v>
      </c>
      <c r="H42" s="25">
        <f t="shared" si="15"/>
        <v>-79055.29</v>
      </c>
      <c r="I42" s="25">
        <f>+I43+I46+I58+I59</f>
        <v>-26463.100000000002</v>
      </c>
      <c r="J42" s="25">
        <f>+J43+J46+J58+J59</f>
        <v>-51012.97</v>
      </c>
      <c r="K42" s="25">
        <f>+K43+K46+K58+K59</f>
        <v>-61527.200000000004</v>
      </c>
      <c r="L42" s="25">
        <f>+L43+L46+L58+L59</f>
        <v>-49111.39</v>
      </c>
      <c r="M42" s="25">
        <f t="shared" si="15"/>
        <v>-33214.17</v>
      </c>
      <c r="N42" s="25">
        <f t="shared" si="15"/>
        <v>-15711.91</v>
      </c>
      <c r="O42" s="25">
        <f>+O43+O46+O58+O59</f>
        <v>-671913.7</v>
      </c>
    </row>
    <row r="43" spans="1:15" ht="18.75" customHeight="1">
      <c r="A43" s="17" t="s">
        <v>55</v>
      </c>
      <c r="B43" s="26">
        <f>B44+B45</f>
        <v>-79769.6</v>
      </c>
      <c r="C43" s="26">
        <f>C44+C45</f>
        <v>-82672.8</v>
      </c>
      <c r="D43" s="26">
        <f>D44+D45</f>
        <v>-58197</v>
      </c>
      <c r="E43" s="26">
        <f>E44+E45</f>
        <v>-5912.8</v>
      </c>
      <c r="F43" s="26">
        <f aca="true" t="shared" si="16" ref="F43:N43">F44+F45</f>
        <v>-49958.6</v>
      </c>
      <c r="G43" s="26">
        <f t="shared" si="16"/>
        <v>-91059.4</v>
      </c>
      <c r="H43" s="26">
        <f t="shared" si="16"/>
        <v>-81430.2</v>
      </c>
      <c r="I43" s="26">
        <f>I44+I45</f>
        <v>-23761.4</v>
      </c>
      <c r="J43" s="26">
        <f>J44+J45</f>
        <v>-51577.4</v>
      </c>
      <c r="K43" s="26">
        <f>K44+K45</f>
        <v>-64136.4</v>
      </c>
      <c r="L43" s="26">
        <f>L44+L45</f>
        <v>-49574.8</v>
      </c>
      <c r="M43" s="26">
        <f t="shared" si="16"/>
        <v>-34656</v>
      </c>
      <c r="N43" s="26">
        <f t="shared" si="16"/>
        <v>-16222.2</v>
      </c>
      <c r="O43" s="25">
        <f aca="true" t="shared" si="17" ref="O43:O59">SUM(B43:N43)</f>
        <v>-688928.6</v>
      </c>
    </row>
    <row r="44" spans="1:26" ht="18.75" customHeight="1">
      <c r="A44" s="13" t="s">
        <v>56</v>
      </c>
      <c r="B44" s="20">
        <f>ROUND(-B9*$D$3,2)</f>
        <v>-79769.6</v>
      </c>
      <c r="C44" s="20">
        <f>ROUND(-C9*$D$3,2)</f>
        <v>-82672.8</v>
      </c>
      <c r="D44" s="20">
        <f>ROUND(-D9*$D$3,2)</f>
        <v>-58197</v>
      </c>
      <c r="E44" s="20">
        <f>ROUND(-E9*$D$3,2)</f>
        <v>-5912.8</v>
      </c>
      <c r="F44" s="20">
        <f aca="true" t="shared" si="18" ref="F44:N44">ROUND(-F9*$D$3,2)</f>
        <v>-49958.6</v>
      </c>
      <c r="G44" s="20">
        <f t="shared" si="18"/>
        <v>-91059.4</v>
      </c>
      <c r="H44" s="20">
        <f t="shared" si="18"/>
        <v>-81430.2</v>
      </c>
      <c r="I44" s="20">
        <f>ROUND(-I9*$D$3,2)</f>
        <v>-23761.4</v>
      </c>
      <c r="J44" s="20">
        <f>ROUND(-J9*$D$3,2)</f>
        <v>-51577.4</v>
      </c>
      <c r="K44" s="20">
        <f>ROUND(-K9*$D$3,2)</f>
        <v>-64136.4</v>
      </c>
      <c r="L44" s="20">
        <f>ROUND(-L9*$D$3,2)</f>
        <v>-49574.8</v>
      </c>
      <c r="M44" s="20">
        <f t="shared" si="18"/>
        <v>-34656</v>
      </c>
      <c r="N44" s="20">
        <f t="shared" si="18"/>
        <v>-16222.2</v>
      </c>
      <c r="O44" s="46">
        <f t="shared" si="17"/>
        <v>-688928.6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4045.02</v>
      </c>
      <c r="C46" s="26">
        <f aca="true" t="shared" si="20" ref="C46:O46">SUM(C47:C57)</f>
        <v>2911.05</v>
      </c>
      <c r="D46" s="26">
        <f t="shared" si="20"/>
        <v>2314.91</v>
      </c>
      <c r="E46" s="26">
        <f t="shared" si="20"/>
        <v>555.79</v>
      </c>
      <c r="F46" s="26">
        <f t="shared" si="20"/>
        <v>-1061.9899999999998</v>
      </c>
      <c r="G46" s="26">
        <f t="shared" si="20"/>
        <v>2987.75</v>
      </c>
      <c r="H46" s="26">
        <f t="shared" si="20"/>
        <v>2374.91</v>
      </c>
      <c r="I46" s="26">
        <f t="shared" si="20"/>
        <v>-2701.7</v>
      </c>
      <c r="J46" s="26">
        <f t="shared" si="20"/>
        <v>564.4299999999998</v>
      </c>
      <c r="K46" s="26">
        <f t="shared" si="20"/>
        <v>2609.2</v>
      </c>
      <c r="L46" s="26">
        <f t="shared" si="20"/>
        <v>463.40999999999985</v>
      </c>
      <c r="M46" s="26">
        <f t="shared" si="20"/>
        <v>1441.83</v>
      </c>
      <c r="N46" s="26">
        <f t="shared" si="20"/>
        <v>510.28999999999996</v>
      </c>
      <c r="O46" s="26">
        <f t="shared" si="20"/>
        <v>17014.9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-3500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-5500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-3370</v>
      </c>
      <c r="G51" s="24">
        <v>0</v>
      </c>
      <c r="H51" s="24">
        <v>0</v>
      </c>
      <c r="I51" s="24">
        <v>0</v>
      </c>
      <c r="J51" s="24">
        <v>-2696</v>
      </c>
      <c r="K51" s="24">
        <v>0</v>
      </c>
      <c r="L51" s="24">
        <v>-2696</v>
      </c>
      <c r="M51" s="24">
        <v>0</v>
      </c>
      <c r="N51" s="24">
        <v>-337</v>
      </c>
      <c r="O51" s="24">
        <f t="shared" si="17"/>
        <v>-9099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109</v>
      </c>
      <c r="B54" s="24">
        <v>4045.02</v>
      </c>
      <c r="C54" s="24">
        <v>2911.05</v>
      </c>
      <c r="D54" s="24">
        <v>2814.91</v>
      </c>
      <c r="E54" s="24">
        <v>555.79</v>
      </c>
      <c r="F54" s="24">
        <v>2808.01</v>
      </c>
      <c r="G54" s="24">
        <v>3487.75</v>
      </c>
      <c r="H54" s="24">
        <v>2874.91</v>
      </c>
      <c r="I54" s="24">
        <v>798.3</v>
      </c>
      <c r="J54" s="24">
        <v>3260.43</v>
      </c>
      <c r="K54" s="24">
        <v>2609.2</v>
      </c>
      <c r="L54" s="24">
        <v>3159.41</v>
      </c>
      <c r="M54" s="24">
        <v>1441.83</v>
      </c>
      <c r="N54" s="24">
        <v>847.29</v>
      </c>
      <c r="O54" s="24">
        <f t="shared" si="17"/>
        <v>31613.9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1032868.5850281004</v>
      </c>
      <c r="C61" s="29">
        <f t="shared" si="21"/>
        <v>721626.9213754999</v>
      </c>
      <c r="D61" s="29">
        <f t="shared" si="21"/>
        <v>706560.4804351002</v>
      </c>
      <c r="E61" s="29">
        <f t="shared" si="21"/>
        <v>122951.28467200001</v>
      </c>
      <c r="F61" s="29">
        <f t="shared" si="21"/>
        <v>721687.9792421999</v>
      </c>
      <c r="G61" s="29">
        <f t="shared" si="21"/>
        <v>865383.0991999999</v>
      </c>
      <c r="H61" s="29">
        <f t="shared" si="21"/>
        <v>710647.0865</v>
      </c>
      <c r="I61" s="29">
        <f t="shared" si="21"/>
        <v>190598.44680419998</v>
      </c>
      <c r="J61" s="29">
        <f>+J36+J42</f>
        <v>819108.5607151999</v>
      </c>
      <c r="K61" s="29">
        <f>+K36+K42</f>
        <v>650169.4967682</v>
      </c>
      <c r="L61" s="29">
        <f>+L36+L42</f>
        <v>783930.53371136</v>
      </c>
      <c r="M61" s="29">
        <f t="shared" si="21"/>
        <v>365067.23371242994</v>
      </c>
      <c r="N61" s="29">
        <f t="shared" si="21"/>
        <v>159008.08062272</v>
      </c>
      <c r="O61" s="29">
        <f>SUM(B61:N61)</f>
        <v>7849607.78878701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Q63" s="78"/>
    </row>
    <row r="64" spans="1:15" ht="18.75" customHeight="1">
      <c r="A64" s="2" t="s">
        <v>69</v>
      </c>
      <c r="B64" s="36">
        <f>SUM(B65:B78)</f>
        <v>1032868.58</v>
      </c>
      <c r="C64" s="36">
        <f aca="true" t="shared" si="22" ref="C64:N64">SUM(C65:C78)</f>
        <v>721626.92</v>
      </c>
      <c r="D64" s="36">
        <f t="shared" si="22"/>
        <v>706560.48</v>
      </c>
      <c r="E64" s="36">
        <f t="shared" si="22"/>
        <v>122951.29</v>
      </c>
      <c r="F64" s="36">
        <f t="shared" si="22"/>
        <v>721687.98</v>
      </c>
      <c r="G64" s="36">
        <f t="shared" si="22"/>
        <v>865383.1</v>
      </c>
      <c r="H64" s="36">
        <f t="shared" si="22"/>
        <v>710647.09</v>
      </c>
      <c r="I64" s="36">
        <f t="shared" si="22"/>
        <v>190598.44</v>
      </c>
      <c r="J64" s="36">
        <f t="shared" si="22"/>
        <v>819108.57</v>
      </c>
      <c r="K64" s="36">
        <f t="shared" si="22"/>
        <v>650169.5</v>
      </c>
      <c r="L64" s="36">
        <f t="shared" si="22"/>
        <v>783930.54</v>
      </c>
      <c r="M64" s="36">
        <f t="shared" si="22"/>
        <v>365067.24</v>
      </c>
      <c r="N64" s="36">
        <f t="shared" si="22"/>
        <v>159008.08</v>
      </c>
      <c r="O64" s="29">
        <f>SUM(O65:O78)</f>
        <v>7849607.810000001</v>
      </c>
    </row>
    <row r="65" spans="1:16" ht="18.75" customHeight="1">
      <c r="A65" s="17" t="s">
        <v>70</v>
      </c>
      <c r="B65" s="36">
        <f>197264.26+1150.08</f>
        <v>198414.34</v>
      </c>
      <c r="C65" s="36">
        <f>208634.73+1167.17</f>
        <v>209801.90000000002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408216.24</v>
      </c>
      <c r="P65"/>
    </row>
    <row r="66" spans="1:16" ht="18.75" customHeight="1">
      <c r="A66" s="17" t="s">
        <v>71</v>
      </c>
      <c r="B66" s="36">
        <f>830946.83+3507.41</f>
        <v>834454.24</v>
      </c>
      <c r="C66" s="36">
        <f>508970.69+2854.33</f>
        <v>511825.02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1346279.26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706560.48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706560.48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122951.29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122951.29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721687.98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721687.98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865383.1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865383.1</v>
      </c>
      <c r="T70"/>
    </row>
    <row r="71" spans="1:21" ht="18.75" customHeight="1">
      <c r="A71" s="17" t="s">
        <v>101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710647.09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710647.09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190598.44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190598.44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819108.57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819108.57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650169.5</v>
      </c>
      <c r="L74" s="35">
        <v>0</v>
      </c>
      <c r="M74" s="35">
        <v>0</v>
      </c>
      <c r="N74" s="35">
        <v>0</v>
      </c>
      <c r="O74" s="29">
        <f t="shared" si="23"/>
        <v>650169.5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783930.54</v>
      </c>
      <c r="M75" s="35">
        <v>0</v>
      </c>
      <c r="N75" s="61">
        <v>0</v>
      </c>
      <c r="O75" s="26">
        <f t="shared" si="23"/>
        <v>783930.54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365067.24</v>
      </c>
      <c r="N76" s="35">
        <v>0</v>
      </c>
      <c r="O76" s="29">
        <f t="shared" si="23"/>
        <v>365067.24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159008.08</v>
      </c>
      <c r="O77" s="26">
        <f t="shared" si="23"/>
        <v>159008.08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2.336081466901597</v>
      </c>
      <c r="C82" s="44">
        <v>2.2938717290877726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2.038350229368775</v>
      </c>
      <c r="C83" s="44">
        <v>1.9236656998066048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1.8680172942649902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2.6010195554834787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2.181042805326235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1.7296501764505474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2.0343031045180853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1.9910067491969436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1.9761224529397805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2.225792920754681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2.12813011816972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2.526743439495791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2.4778759732062627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8" customHeight="1">
      <c r="A96" s="71" t="s">
        <v>110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</row>
    <row r="97" ht="18" customHeight="1">
      <c r="A97" s="70" t="s">
        <v>107</v>
      </c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2017-11-09T18:48:23Z</dcterms:modified>
  <cp:category/>
  <cp:version/>
  <cp:contentType/>
  <cp:contentStatus/>
</cp:coreProperties>
</file>