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DETALHAMENT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</externalReferences>
  <definedNames>
    <definedName name="_xlnm.Print_Area" localSheetId="0">'DETALHAMENTO'!$A$1:$N$94</definedName>
    <definedName name="_xlnm.Print_Titles" localSheetId="0">'DETALHAMENTO'!$1:$6</definedName>
  </definedNames>
  <calcPr fullCalcOnLoad="1"/>
</workbook>
</file>

<file path=xl/sharedStrings.xml><?xml version="1.0" encoding="utf-8"?>
<sst xmlns="http://schemas.openxmlformats.org/spreadsheetml/2006/main" count="106" uniqueCount="104">
  <si>
    <t>Tarifa do dia:</t>
  </si>
  <si>
    <t>DISCRIMINAÇÃO</t>
  </si>
  <si>
    <t>TOTAL</t>
  </si>
  <si>
    <t>1. Passageiros Transportados da Área (1.1. +  1.2. + 1.3.)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</si>
  <si>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</si>
  <si>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</si>
  <si>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</si>
  <si>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</si>
  <si>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</si>
  <si>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</si>
  <si>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</si>
  <si>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</si>
  <si>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</si>
  <si>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</si>
  <si>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</si>
  <si>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1.1.2. Créditos Eletrônicos Bilhete Único (1.1.2.1. + 1.1.2.2. + 1.1.2.3.)</t>
  </si>
  <si>
    <t>1.1.3.1. Comum</t>
  </si>
  <si>
    <t xml:space="preserve">1.1.3.2. Vale Transporte </t>
  </si>
  <si>
    <t>1.1.3.3. Estudante</t>
  </si>
  <si>
    <t>1.1.3. Créditos Eletrônicos Bilhete Temporal (1.1.3.1. + 1.1.3.2. + 1.1.3.3.)</t>
  </si>
  <si>
    <t>1.1. Pagantes (1.1.1. + 1.1.2. + 1.1.3)</t>
  </si>
  <si>
    <t>Área 1.0</t>
  </si>
  <si>
    <t>Área 2.0</t>
  </si>
  <si>
    <t>Área 3.0</t>
  </si>
  <si>
    <t>3.1</t>
  </si>
  <si>
    <t>4.0</t>
  </si>
  <si>
    <t>4.1</t>
  </si>
  <si>
    <t>Área 6.0</t>
  </si>
  <si>
    <t>Área 7.0</t>
  </si>
  <si>
    <t>Área 6.1</t>
  </si>
  <si>
    <t>Área 8.0</t>
  </si>
  <si>
    <t>Área 8.1</t>
  </si>
  <si>
    <t>Área 5.0</t>
  </si>
  <si>
    <t>Empresa Transunião Transporte S/A</t>
  </si>
  <si>
    <t>DEMONSTRATIVO DE REMUNERAÇÃO DO SUBSISTEMA LOCAL</t>
  </si>
  <si>
    <t>Pêssego Transportes Ltda</t>
  </si>
  <si>
    <t>Move-SP e Imperial</t>
  </si>
  <si>
    <t>Transwolff Transportes e Turismo Ltda</t>
  </si>
  <si>
    <t>A 2 Transportes Ltda</t>
  </si>
  <si>
    <t>Auto Viação Transcap Ltda</t>
  </si>
  <si>
    <t>Alfa Rodobus S/A</t>
  </si>
  <si>
    <t>Consórcio Transnoroeste</t>
  </si>
  <si>
    <t>Consórcios/Empresas</t>
  </si>
  <si>
    <t>Allibus Transportes Ltda</t>
  </si>
  <si>
    <t>Qualibus Qualidade em Transporte S/A</t>
  </si>
  <si>
    <t>1.3.1. Idosos/Pessoas com Deficiência</t>
  </si>
  <si>
    <t>1.3.2. Estudante</t>
  </si>
  <si>
    <t>2. Tarifa de Remuneração por Passageiro Transportado (2.1 + 2.2)</t>
  </si>
  <si>
    <t>2.1. Pelo Transporte de Passageiros</t>
  </si>
  <si>
    <t>2.2.  Pela Instalação de Validadores Eletrônicos</t>
  </si>
  <si>
    <t>3. Remuneração dos Validadores Eletrônicos ( 3.1 x 3.2)</t>
  </si>
  <si>
    <t>3.1.  Quantidade de Validadores Remunerados</t>
  </si>
  <si>
    <t>3.2.  Remuneração por Validador</t>
  </si>
  <si>
    <t xml:space="preserve">4. Remuneração Bruta do Operador </t>
  </si>
  <si>
    <t>4.1. Pelo Transporte de Passageiros (1 x 2.1)</t>
  </si>
  <si>
    <t xml:space="preserve">4.2. Pela instalação dos Validadores Eletrônicos (1x2.2) </t>
  </si>
  <si>
    <t>4.3. Remuneração de Validadores Eletrônicos (3)</t>
  </si>
  <si>
    <t>4.1. Remuneração pelo Serviço Atende</t>
  </si>
  <si>
    <t>5. Acertos Financeiros (5.1. + 5.2. + 5.3. + 5.4.)</t>
  </si>
  <si>
    <t>5.1. Compensação da Receita Antecipada (5.1.1. + 5.1.2.)</t>
  </si>
  <si>
    <t>5.1.1. Retida na Catraca (1.1.1. x Tarifa do Dia)</t>
  </si>
  <si>
    <t>5.1.2. Ajuste de Bordo (1.1.1.2.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</si>
  <si>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</si>
  <si>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</si>
  <si>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</si>
  <si>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</si>
  <si>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</si>
  <si>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</si>
  <si>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</t>
  </si>
  <si>
    <t>5.2.7. Retenção/Devolução - instalação de  validadores</t>
  </si>
  <si>
    <t>6. Remuneração Líquida a Pagar às Empresas (4. + 5.)</t>
  </si>
  <si>
    <t>7. Distribuição da Remuneração entre as Empresas</t>
  </si>
  <si>
    <t>7.1. Spencer</t>
  </si>
  <si>
    <t>7.2. Norte Buss</t>
  </si>
  <si>
    <t>7.3. Transunião</t>
  </si>
  <si>
    <t>7.4. Qualibus</t>
  </si>
  <si>
    <t>7.5. Pêssego Transportes</t>
  </si>
  <si>
    <t>7.6. Allibus  Transportes</t>
  </si>
  <si>
    <t xml:space="preserve">7.7. Move - SP </t>
  </si>
  <si>
    <t>7.8. Imperial Transportes</t>
  </si>
  <si>
    <t>7.9. Transwolff</t>
  </si>
  <si>
    <t>7.10. A2 Transportes</t>
  </si>
  <si>
    <t>7.11. Transwolff</t>
  </si>
  <si>
    <t xml:space="preserve">7.12. Transcap </t>
  </si>
  <si>
    <t>7.13. Alfa Rodobus</t>
  </si>
  <si>
    <t>8.1. Spencer</t>
  </si>
  <si>
    <t>8.2. Norte Buss</t>
  </si>
  <si>
    <t>8.3. Transunião</t>
  </si>
  <si>
    <t>8.4. Qualibus</t>
  </si>
  <si>
    <t>8.5. Pêssego Transportes</t>
  </si>
  <si>
    <t>8.6. Allibus Transportes</t>
  </si>
  <si>
    <t>8.7. Move - SP</t>
  </si>
  <si>
    <t>8.8. Imperial</t>
  </si>
  <si>
    <t>8.9. Transwolff</t>
  </si>
  <si>
    <t>8.10. A2 Transportes</t>
  </si>
  <si>
    <t>8.11. Transwolff</t>
  </si>
  <si>
    <t>8.12. Transcap</t>
  </si>
  <si>
    <t>8.13.  Alfa Rodobus</t>
  </si>
  <si>
    <t>5.2.8. Aquisição de validador (Prodata)</t>
  </si>
  <si>
    <t>OPERAÇÃO DE 01 A 31/03/17 - VENCIMENTO DE 14/03/17 A 12/04/17</t>
  </si>
  <si>
    <t>5.3. Revisão de Remuneração pelo Transporte Coletivo (1)</t>
  </si>
  <si>
    <t>5.4. Revisão de Remuneração pelo Serviço Atende (2)</t>
  </si>
  <si>
    <t>8. Tarifa de Remuneração por Passageiro (3)</t>
  </si>
  <si>
    <t>Nota: (1) Revisão de passageiros dias 07 e 08/02/17, área 3.0. Total de 238.091 passageiros;
                Revisão de passageiros transportados, mês de fevereiro/2017, todas as áreas. Total de 190.925 passageiros;
                Remuneração rede da madrugada, mês de fevereiro/17, todas as áreas; e
                Revisão de remuneração da rede da madrugada (linhas norturnas), mês de dezembro/16, áreas 1 e 2.
          (2) Revisão de remuneração do serviço atende, horas extras, período de julho a novembro/16, e veículos, de agosto a novembro/16.
          (3) Tarifa de remuneração de cada empresa considerando o  reequilibrio interno estabelecido e informado pelo consórcio. Não consideram os acertos financeiros previstos no item 7.</t>
  </si>
</sst>
</file>

<file path=xl/styles.xml><?xml version="1.0" encoding="utf-8"?>
<styleSheet xmlns="http://schemas.openxmlformats.org/spreadsheetml/2006/main">
  <numFmts count="3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* #,##0.0000_);_(* \(#,##0.0000\);_(* &quot;-&quot;??_);_(@_)"/>
    <numFmt numFmtId="174" formatCode="_-&quot;R$&quot;\ * #,##0.0000_-;\-&quot;R$&quot;\ * #,##0.0000_-;_-&quot;R$&quot;\ * &quot;-&quot;??_-;_-@_-"/>
    <numFmt numFmtId="175" formatCode="0.000000000000"/>
    <numFmt numFmtId="176" formatCode="_-&quot;R$&quot;\ * #,##0.000000000000_-;\-&quot;R$&quot;\ * #,##0.000000000000_-;_-&quot;R$&quot;\ * &quot;-&quot;????????????_-;_-@_-"/>
    <numFmt numFmtId="177" formatCode="0.0000000000_);\(0.0000000000\)"/>
    <numFmt numFmtId="178" formatCode="_(&quot;R$ &quot;* #,##0.0_);_(&quot;R$ &quot;* \(#,##0.0\);_(&quot;R$ &quot;* &quot;-&quot;??_);_(@_)"/>
    <numFmt numFmtId="179" formatCode="_(&quot;R$ &quot;* #,##0_);_(&quot;R$ &quot;* \(#,##0\);_(&quot;R$ &quot;* &quot;-&quot;??_);_(@_)"/>
    <numFmt numFmtId="180" formatCode="_(* #,##0.0_);_(* \(#,##0.0\);_(* &quot;-&quot;??_);_(@_)"/>
    <numFmt numFmtId="181" formatCode="&quot;Sim&quot;;&quot;Sim&quot;;&quot;Não&quot;"/>
    <numFmt numFmtId="182" formatCode="&quot;Verdadeiro&quot;;&quot;Verdadeiro&quot;;&quot;Falso&quot;"/>
    <numFmt numFmtId="183" formatCode="&quot;Ativar&quot;;&quot;Ativar&quot;;&quot;Desativar&quot;"/>
    <numFmt numFmtId="184" formatCode="[$€-2]\ #,##0.00_);[Red]\([$€-2]\ #,##0.00\)"/>
    <numFmt numFmtId="185" formatCode="_-&quot;R$&quot;\ * #,##0.0000_-;\-&quot;R$&quot;\ * #,##0.0000_-;_-&quot;R$&quot;\ * &quot;-&quot;????_-;_-@_-"/>
  </numFmts>
  <fonts count="45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2" fillId="0" borderId="10" xfId="0" applyFont="1" applyFill="1" applyBorder="1" applyAlignment="1">
      <alignment horizontal="left" vertical="center" indent="1"/>
    </xf>
    <xf numFmtId="0" fontId="42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/>
    </xf>
    <xf numFmtId="1" fontId="3" fillId="33" borderId="13" xfId="48" applyFont="1" applyFill="1" applyBorder="1" applyAlignment="1">
      <alignment horizontal="left" vertical="center"/>
      <protection/>
    </xf>
    <xf numFmtId="44" fontId="3" fillId="33" borderId="13" xfId="45" applyFont="1" applyFill="1" applyBorder="1" applyAlignment="1">
      <alignment vertical="center"/>
    </xf>
    <xf numFmtId="1" fontId="3" fillId="33" borderId="13" xfId="48" applyFont="1" applyFill="1" applyBorder="1" applyAlignment="1">
      <alignment vertical="center"/>
      <protection/>
    </xf>
    <xf numFmtId="0" fontId="42" fillId="0" borderId="12" xfId="0" applyFont="1" applyFill="1" applyBorder="1" applyAlignment="1">
      <alignment horizontal="left" vertical="center" indent="1"/>
    </xf>
    <xf numFmtId="172" fontId="42" fillId="0" borderId="12" xfId="52" applyNumberFormat="1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left" vertical="center" indent="2"/>
    </xf>
    <xf numFmtId="172" fontId="42" fillId="0" borderId="10" xfId="52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indent="3"/>
    </xf>
    <xf numFmtId="172" fontId="42" fillId="0" borderId="10" xfId="52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horizontal="left" vertical="center" indent="4"/>
    </xf>
    <xf numFmtId="0" fontId="22" fillId="0" borderId="10" xfId="0" applyFont="1" applyFill="1" applyBorder="1" applyAlignment="1">
      <alignment horizontal="left" vertical="center" indent="3"/>
    </xf>
    <xf numFmtId="0" fontId="42" fillId="0" borderId="10" xfId="0" applyFont="1" applyFill="1" applyBorder="1" applyAlignment="1">
      <alignment horizontal="left" vertical="center" indent="2"/>
    </xf>
    <xf numFmtId="172" fontId="42" fillId="0" borderId="10" xfId="0" applyNumberFormat="1" applyFont="1" applyFill="1" applyBorder="1" applyAlignment="1">
      <alignment vertical="center"/>
    </xf>
    <xf numFmtId="0" fontId="42" fillId="0" borderId="10" xfId="0" applyFont="1" applyFill="1" applyBorder="1" applyAlignment="1">
      <alignment vertical="center"/>
    </xf>
    <xf numFmtId="171" fontId="42" fillId="0" borderId="10" xfId="52" applyFont="1" applyFill="1" applyBorder="1" applyAlignment="1">
      <alignment vertical="center"/>
    </xf>
    <xf numFmtId="171" fontId="42" fillId="0" borderId="10" xfId="45" applyNumberFormat="1" applyFont="1" applyFill="1" applyBorder="1" applyAlignment="1">
      <alignment horizontal="center" vertical="center"/>
    </xf>
    <xf numFmtId="173" fontId="42" fillId="0" borderId="10" xfId="52" applyNumberFormat="1" applyFont="1" applyFill="1" applyBorder="1" applyAlignment="1">
      <alignment vertical="center"/>
    </xf>
    <xf numFmtId="174" fontId="42" fillId="0" borderId="10" xfId="45" applyNumberFormat="1" applyFont="1" applyFill="1" applyBorder="1" applyAlignment="1">
      <alignment horizontal="center" vertical="center"/>
    </xf>
    <xf numFmtId="171" fontId="42" fillId="0" borderId="10" xfId="45" applyNumberFormat="1" applyFont="1" applyFill="1" applyBorder="1" applyAlignment="1">
      <alignment vertical="center"/>
    </xf>
    <xf numFmtId="170" fontId="42" fillId="0" borderId="10" xfId="45" applyNumberFormat="1" applyFont="1" applyFill="1" applyBorder="1" applyAlignment="1">
      <alignment horizontal="center" vertical="center"/>
    </xf>
    <xf numFmtId="170" fontId="42" fillId="0" borderId="10" xfId="45" applyNumberFormat="1" applyFont="1" applyFill="1" applyBorder="1" applyAlignment="1">
      <alignment vertical="center"/>
    </xf>
    <xf numFmtId="171" fontId="42" fillId="0" borderId="10" xfId="52" applyFont="1" applyFill="1" applyBorder="1" applyAlignment="1">
      <alignment horizontal="left" vertical="center" indent="2"/>
    </xf>
    <xf numFmtId="0" fontId="0" fillId="0" borderId="10" xfId="0" applyFont="1" applyFill="1" applyBorder="1" applyAlignment="1">
      <alignment horizontal="left" vertical="center" indent="2"/>
    </xf>
    <xf numFmtId="44" fontId="42" fillId="0" borderId="10" xfId="45" applyFont="1" applyFill="1" applyBorder="1" applyAlignment="1">
      <alignment vertical="center"/>
    </xf>
    <xf numFmtId="171" fontId="0" fillId="0" borderId="10" xfId="45" applyNumberFormat="1" applyFont="1" applyBorder="1" applyAlignment="1">
      <alignment vertical="center"/>
    </xf>
    <xf numFmtId="171" fontId="0" fillId="0" borderId="10" xfId="45" applyNumberFormat="1" applyFont="1" applyFill="1" applyBorder="1" applyAlignment="1">
      <alignment vertical="center"/>
    </xf>
    <xf numFmtId="0" fontId="0" fillId="0" borderId="10" xfId="0" applyFill="1" applyBorder="1" applyAlignment="1">
      <alignment horizontal="left" vertical="center" indent="2"/>
    </xf>
    <xf numFmtId="44" fontId="42" fillId="0" borderId="14" xfId="45" applyFont="1" applyFill="1" applyBorder="1" applyAlignment="1">
      <alignment vertical="center"/>
    </xf>
    <xf numFmtId="0" fontId="42" fillId="0" borderId="14" xfId="0" applyFont="1" applyFill="1" applyBorder="1" applyAlignment="1">
      <alignment horizontal="left" vertical="center" indent="2"/>
    </xf>
    <xf numFmtId="171" fontId="42" fillId="0" borderId="10" xfId="45" applyNumberFormat="1" applyFont="1" applyBorder="1" applyAlignment="1">
      <alignment vertical="center"/>
    </xf>
    <xf numFmtId="44" fontId="42" fillId="0" borderId="10" xfId="45" applyFont="1" applyBorder="1" applyAlignment="1">
      <alignment vertical="center"/>
    </xf>
    <xf numFmtId="0" fontId="42" fillId="0" borderId="12" xfId="0" applyFont="1" applyFill="1" applyBorder="1" applyAlignment="1">
      <alignment horizontal="left" vertical="center" indent="2"/>
    </xf>
    <xf numFmtId="171" fontId="42" fillId="0" borderId="12" xfId="45" applyNumberFormat="1" applyFont="1" applyBorder="1" applyAlignment="1">
      <alignment vertical="center"/>
    </xf>
    <xf numFmtId="171" fontId="42" fillId="0" borderId="12" xfId="45" applyNumberFormat="1" applyFont="1" applyFill="1" applyBorder="1" applyAlignment="1">
      <alignment vertical="center"/>
    </xf>
    <xf numFmtId="173" fontId="42" fillId="0" borderId="10" xfId="52" applyNumberFormat="1" applyFont="1" applyBorder="1" applyAlignment="1">
      <alignment vertical="center"/>
    </xf>
    <xf numFmtId="173" fontId="42" fillId="0" borderId="14" xfId="52" applyNumberFormat="1" applyFont="1" applyBorder="1" applyAlignment="1">
      <alignment vertical="center"/>
    </xf>
    <xf numFmtId="171" fontId="42" fillId="0" borderId="10" xfId="52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vertical="center"/>
    </xf>
    <xf numFmtId="171" fontId="42" fillId="0" borderId="14" xfId="52" applyFont="1" applyFill="1" applyBorder="1" applyAlignment="1">
      <alignment vertical="center"/>
    </xf>
    <xf numFmtId="173" fontId="42" fillId="0" borderId="14" xfId="52" applyNumberFormat="1" applyFont="1" applyFill="1" applyBorder="1" applyAlignment="1">
      <alignment vertical="center"/>
    </xf>
    <xf numFmtId="170" fontId="42" fillId="0" borderId="14" xfId="45" applyNumberFormat="1" applyFont="1" applyFill="1" applyBorder="1" applyAlignment="1">
      <alignment vertical="center"/>
    </xf>
    <xf numFmtId="44" fontId="42" fillId="0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2"/>
    </xf>
    <xf numFmtId="0" fontId="42" fillId="34" borderId="10" xfId="0" applyFont="1" applyFill="1" applyBorder="1" applyAlignment="1">
      <alignment vertical="center"/>
    </xf>
    <xf numFmtId="171" fontId="42" fillId="34" borderId="10" xfId="52" applyFont="1" applyFill="1" applyBorder="1" applyAlignment="1">
      <alignment vertical="center"/>
    </xf>
    <xf numFmtId="0" fontId="42" fillId="34" borderId="10" xfId="0" applyFont="1" applyFill="1" applyBorder="1" applyAlignment="1">
      <alignment horizontal="left" vertical="center" indent="1"/>
    </xf>
    <xf numFmtId="44" fontId="42" fillId="34" borderId="10" xfId="45" applyFont="1" applyFill="1" applyBorder="1" applyAlignment="1">
      <alignment horizontal="center" vertical="center"/>
    </xf>
    <xf numFmtId="0" fontId="42" fillId="34" borderId="10" xfId="0" applyFont="1" applyFill="1" applyBorder="1" applyAlignment="1">
      <alignment horizontal="left" vertical="center" indent="3"/>
    </xf>
    <xf numFmtId="172" fontId="42" fillId="34" borderId="10" xfId="52" applyNumberFormat="1" applyFont="1" applyFill="1" applyBorder="1" applyAlignment="1">
      <alignment vertical="center"/>
    </xf>
    <xf numFmtId="0" fontId="42" fillId="35" borderId="10" xfId="0" applyFont="1" applyFill="1" applyBorder="1" applyAlignment="1">
      <alignment horizontal="left" vertical="center" indent="1"/>
    </xf>
    <xf numFmtId="44" fontId="42" fillId="35" borderId="10" xfId="45" applyFont="1" applyFill="1" applyBorder="1" applyAlignment="1">
      <alignment horizontal="center" vertical="center"/>
    </xf>
    <xf numFmtId="171" fontId="43" fillId="0" borderId="10" xfId="45" applyNumberFormat="1" applyFont="1" applyBorder="1" applyAlignment="1">
      <alignment vertical="center"/>
    </xf>
    <xf numFmtId="44" fontId="43" fillId="0" borderId="10" xfId="45" applyFont="1" applyFill="1" applyBorder="1" applyAlignment="1">
      <alignment vertical="center"/>
    </xf>
    <xf numFmtId="0" fontId="43" fillId="0" borderId="10" xfId="0" applyFont="1" applyFill="1" applyBorder="1" applyAlignment="1">
      <alignment vertical="center"/>
    </xf>
    <xf numFmtId="171" fontId="43" fillId="0" borderId="10" xfId="45" applyNumberFormat="1" applyFont="1" applyFill="1" applyBorder="1" applyAlignment="1">
      <alignment vertical="center"/>
    </xf>
    <xf numFmtId="171" fontId="43" fillId="34" borderId="10" xfId="52" applyFont="1" applyFill="1" applyBorder="1" applyAlignment="1">
      <alignment vertical="center"/>
    </xf>
    <xf numFmtId="171" fontId="0" fillId="0" borderId="0" xfId="52" applyFont="1" applyAlignment="1">
      <alignment/>
    </xf>
    <xf numFmtId="44" fontId="0" fillId="0" borderId="0" xfId="0" applyNumberFormat="1" applyFont="1" applyFill="1" applyAlignment="1">
      <alignment vertical="center"/>
    </xf>
    <xf numFmtId="0" fontId="42" fillId="0" borderId="15" xfId="0" applyFont="1" applyFill="1" applyBorder="1" applyAlignment="1">
      <alignment horizontal="left" vertical="center" wrapText="1"/>
    </xf>
    <xf numFmtId="0" fontId="0" fillId="0" borderId="15" xfId="0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42" fillId="0" borderId="14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3.emf" /><Relationship Id="rId3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92</xdr:row>
      <xdr:rowOff>0</xdr:rowOff>
    </xdr:from>
    <xdr:to>
      <xdr:col>2</xdr:col>
      <xdr:colOff>914400</xdr:colOff>
      <xdr:row>93</xdr:row>
      <xdr:rowOff>47625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791450" y="22917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0</xdr:colOff>
      <xdr:row>92</xdr:row>
      <xdr:rowOff>0</xdr:rowOff>
    </xdr:from>
    <xdr:to>
      <xdr:col>3</xdr:col>
      <xdr:colOff>914400</xdr:colOff>
      <xdr:row>93</xdr:row>
      <xdr:rowOff>47625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0" y="22917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92</xdr:row>
      <xdr:rowOff>0</xdr:rowOff>
    </xdr:from>
    <xdr:to>
      <xdr:col>4</xdr:col>
      <xdr:colOff>914400</xdr:colOff>
      <xdr:row>93</xdr:row>
      <xdr:rowOff>47625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544175" y="22917150"/>
          <a:ext cx="9144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103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0031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1031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20317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30317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40317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50317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60317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70317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8031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19031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20317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00317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103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20317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30317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40317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50317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60317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70317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80317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290317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30317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00317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31031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40317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5031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60317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70317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8031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Permissao-0903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DETALHAMENTO"/>
    </sheetNames>
    <sheetDataSet>
      <sheetData sheetId="0">
        <row r="32">
          <cell r="B32">
            <v>3257.0800000000004</v>
          </cell>
          <cell r="C32">
            <v>2392.52</v>
          </cell>
          <cell r="D32">
            <v>2161.4</v>
          </cell>
          <cell r="E32">
            <v>646.2800000000001</v>
          </cell>
          <cell r="F32">
            <v>2161.4</v>
          </cell>
          <cell r="G32">
            <v>2662.1600000000003</v>
          </cell>
          <cell r="H32">
            <v>2897.56</v>
          </cell>
          <cell r="I32">
            <v>2546.6000000000004</v>
          </cell>
          <cell r="J32">
            <v>2118.6</v>
          </cell>
          <cell r="K32">
            <v>2602.2400000000002</v>
          </cell>
          <cell r="L32">
            <v>1271.16</v>
          </cell>
          <cell r="M32">
            <v>719.0400000000001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1:Y92"/>
  <sheetViews>
    <sheetView showGridLines="0" tabSelected="1" zoomScale="80" zoomScaleNormal="8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4.00390625" style="1" customWidth="1"/>
    <col min="2" max="2" width="18.25390625" style="1" customWidth="1"/>
    <col min="3" max="3" width="19.00390625" style="1" customWidth="1"/>
    <col min="4" max="4" width="17.125" style="1" customWidth="1"/>
    <col min="5" max="5" width="17.625" style="1" customWidth="1"/>
    <col min="6" max="6" width="19.50390625" style="1" customWidth="1"/>
    <col min="7" max="7" width="17.50390625" style="1" customWidth="1"/>
    <col min="8" max="8" width="17.00390625" style="1" customWidth="1"/>
    <col min="9" max="9" width="18.375" style="1" customWidth="1"/>
    <col min="10" max="10" width="18.50390625" style="1" customWidth="1"/>
    <col min="11" max="11" width="18.875" style="1" customWidth="1"/>
    <col min="12" max="12" width="17.25390625" style="1" customWidth="1"/>
    <col min="13" max="13" width="18.00390625" style="1" customWidth="1"/>
    <col min="14" max="14" width="18.125" style="1" customWidth="1"/>
    <col min="15" max="15" width="9.00390625" style="1" customWidth="1"/>
    <col min="16" max="16" width="19.00390625" style="1" bestFit="1" customWidth="1"/>
    <col min="17" max="16384" width="9.00390625" style="1" customWidth="1"/>
  </cols>
  <sheetData>
    <row r="1" spans="1:14" ht="21">
      <c r="A1" s="67" t="s">
        <v>34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</row>
    <row r="2" spans="1:14" ht="21">
      <c r="A2" s="68" t="s">
        <v>99</v>
      </c>
      <c r="B2" s="68"/>
      <c r="C2" s="68"/>
      <c r="D2" s="68"/>
      <c r="E2" s="68"/>
      <c r="F2" s="68"/>
      <c r="G2" s="68"/>
      <c r="H2" s="68"/>
      <c r="I2" s="68"/>
      <c r="J2" s="68"/>
      <c r="K2" s="68"/>
      <c r="L2" s="68"/>
      <c r="M2" s="68"/>
      <c r="N2" s="68"/>
    </row>
    <row r="3" spans="1:14" ht="23.25" customHeight="1">
      <c r="A3" s="5"/>
      <c r="B3" s="6"/>
      <c r="C3" s="5" t="s">
        <v>0</v>
      </c>
      <c r="D3" s="7">
        <v>3.8</v>
      </c>
      <c r="E3" s="8"/>
      <c r="F3" s="8"/>
      <c r="G3" s="8"/>
      <c r="H3" s="8"/>
      <c r="I3" s="8"/>
      <c r="J3" s="8"/>
      <c r="K3" s="8"/>
      <c r="L3" s="8"/>
      <c r="M3" s="8"/>
      <c r="N3" s="5"/>
    </row>
    <row r="4" spans="1:14" ht="18.75" customHeight="1">
      <c r="A4" s="69" t="s">
        <v>1</v>
      </c>
      <c r="B4" s="69" t="s">
        <v>42</v>
      </c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70" t="s">
        <v>2</v>
      </c>
    </row>
    <row r="5" spans="1:14" ht="42" customHeight="1">
      <c r="A5" s="69"/>
      <c r="B5" s="4" t="s">
        <v>41</v>
      </c>
      <c r="C5" s="4" t="s">
        <v>41</v>
      </c>
      <c r="D5" s="4" t="s">
        <v>33</v>
      </c>
      <c r="E5" s="4" t="s">
        <v>44</v>
      </c>
      <c r="F5" s="4" t="s">
        <v>35</v>
      </c>
      <c r="G5" s="4" t="s">
        <v>43</v>
      </c>
      <c r="H5" s="4" t="s">
        <v>36</v>
      </c>
      <c r="I5" s="4" t="s">
        <v>37</v>
      </c>
      <c r="J5" s="4" t="s">
        <v>38</v>
      </c>
      <c r="K5" s="4" t="s">
        <v>37</v>
      </c>
      <c r="L5" s="4" t="s">
        <v>39</v>
      </c>
      <c r="M5" s="4" t="s">
        <v>40</v>
      </c>
      <c r="N5" s="69"/>
    </row>
    <row r="6" spans="1:14" ht="20.25" customHeight="1">
      <c r="A6" s="69"/>
      <c r="B6" s="3" t="s">
        <v>21</v>
      </c>
      <c r="C6" s="3" t="s">
        <v>22</v>
      </c>
      <c r="D6" s="3" t="s">
        <v>23</v>
      </c>
      <c r="E6" s="3" t="s">
        <v>24</v>
      </c>
      <c r="F6" s="3" t="s">
        <v>25</v>
      </c>
      <c r="G6" s="3" t="s">
        <v>26</v>
      </c>
      <c r="H6" s="3" t="s">
        <v>32</v>
      </c>
      <c r="I6" s="3" t="s">
        <v>27</v>
      </c>
      <c r="J6" s="3" t="s">
        <v>29</v>
      </c>
      <c r="K6" s="3" t="s">
        <v>28</v>
      </c>
      <c r="L6" s="3" t="s">
        <v>30</v>
      </c>
      <c r="M6" s="3" t="s">
        <v>31</v>
      </c>
      <c r="N6" s="69"/>
    </row>
    <row r="7" spans="1:25" ht="18.75" customHeight="1">
      <c r="A7" s="9" t="s">
        <v>3</v>
      </c>
      <c r="B7" s="10">
        <f>B8+B20+B24</f>
        <v>14194666</v>
      </c>
      <c r="C7" s="10">
        <f>C8+C20+C24</f>
        <v>10353151</v>
      </c>
      <c r="D7" s="10">
        <f>D8+D20+D24</f>
        <v>10906719</v>
      </c>
      <c r="E7" s="10">
        <f>E8+E20+E24</f>
        <v>1571490</v>
      </c>
      <c r="F7" s="10">
        <f aca="true" t="shared" si="0" ref="F7:M7">F8+F20+F24</f>
        <v>9258068</v>
      </c>
      <c r="G7" s="10">
        <f t="shared" si="0"/>
        <v>14586510</v>
      </c>
      <c r="H7" s="10">
        <f t="shared" si="0"/>
        <v>13098340</v>
      </c>
      <c r="I7" s="10">
        <f t="shared" si="0"/>
        <v>11916376</v>
      </c>
      <c r="J7" s="10">
        <f t="shared" si="0"/>
        <v>8481482</v>
      </c>
      <c r="K7" s="10">
        <f t="shared" si="0"/>
        <v>10462533</v>
      </c>
      <c r="L7" s="10">
        <f t="shared" si="0"/>
        <v>4137266</v>
      </c>
      <c r="M7" s="10">
        <f t="shared" si="0"/>
        <v>2456575</v>
      </c>
      <c r="N7" s="10">
        <f>+N8+N20+N24</f>
        <v>111423176</v>
      </c>
      <c r="O7"/>
      <c r="P7"/>
      <c r="Q7"/>
      <c r="R7"/>
      <c r="S7"/>
      <c r="T7"/>
      <c r="U7"/>
      <c r="V7"/>
      <c r="W7"/>
      <c r="X7"/>
      <c r="Y7"/>
    </row>
    <row r="8" spans="1:25" ht="18.75" customHeight="1">
      <c r="A8" s="11" t="s">
        <v>20</v>
      </c>
      <c r="B8" s="12">
        <f>+B9+B12+B16</f>
        <v>6350730</v>
      </c>
      <c r="C8" s="12">
        <f>+C9+C12+C16</f>
        <v>4938160</v>
      </c>
      <c r="D8" s="12">
        <f>+D9+D12+D16</f>
        <v>5591219</v>
      </c>
      <c r="E8" s="12">
        <f>+E9+E12+E16</f>
        <v>731077</v>
      </c>
      <c r="F8" s="12">
        <f aca="true" t="shared" si="1" ref="F8:M8">+F9+F12+F16</f>
        <v>4350401</v>
      </c>
      <c r="G8" s="12">
        <f t="shared" si="1"/>
        <v>7078606</v>
      </c>
      <c r="H8" s="12">
        <f t="shared" si="1"/>
        <v>6231743</v>
      </c>
      <c r="I8" s="12">
        <f t="shared" si="1"/>
        <v>5820213</v>
      </c>
      <c r="J8" s="12">
        <f t="shared" si="1"/>
        <v>4160850</v>
      </c>
      <c r="K8" s="12">
        <f t="shared" si="1"/>
        <v>4908273</v>
      </c>
      <c r="L8" s="12">
        <f t="shared" si="1"/>
        <v>2180599</v>
      </c>
      <c r="M8" s="12">
        <f t="shared" si="1"/>
        <v>1337604</v>
      </c>
      <c r="N8" s="12">
        <f>SUM(B8:M8)</f>
        <v>53679475</v>
      </c>
      <c r="O8"/>
      <c r="P8"/>
      <c r="Q8"/>
      <c r="R8"/>
      <c r="S8"/>
      <c r="T8"/>
      <c r="U8"/>
      <c r="V8"/>
      <c r="W8"/>
      <c r="X8"/>
      <c r="Y8"/>
    </row>
    <row r="9" spans="1:25" ht="18.75" customHeight="1">
      <c r="A9" s="13" t="s">
        <v>4</v>
      </c>
      <c r="B9" s="14">
        <v>598861</v>
      </c>
      <c r="C9" s="14">
        <v>597192</v>
      </c>
      <c r="D9" s="14">
        <v>436033</v>
      </c>
      <c r="E9" s="14">
        <v>47960</v>
      </c>
      <c r="F9" s="14">
        <v>359746</v>
      </c>
      <c r="G9" s="14">
        <v>673995</v>
      </c>
      <c r="H9" s="14">
        <v>794509</v>
      </c>
      <c r="I9" s="14">
        <v>391243</v>
      </c>
      <c r="J9" s="14">
        <v>489126</v>
      </c>
      <c r="K9" s="14">
        <v>401579</v>
      </c>
      <c r="L9" s="14">
        <v>255634</v>
      </c>
      <c r="M9" s="14">
        <v>163302</v>
      </c>
      <c r="N9" s="12">
        <f aca="true" t="shared" si="2" ref="N9:N19">SUM(B9:M9)</f>
        <v>5209180</v>
      </c>
      <c r="O9"/>
      <c r="P9"/>
      <c r="Q9"/>
      <c r="R9"/>
      <c r="S9"/>
      <c r="T9"/>
      <c r="U9"/>
      <c r="V9"/>
      <c r="W9"/>
      <c r="X9"/>
      <c r="Y9"/>
    </row>
    <row r="10" spans="1:25" ht="18.75" customHeight="1">
      <c r="A10" s="15" t="s">
        <v>5</v>
      </c>
      <c r="B10" s="14">
        <f>+B9-B11</f>
        <v>598861</v>
      </c>
      <c r="C10" s="14">
        <f>+C9-C11</f>
        <v>597192</v>
      </c>
      <c r="D10" s="14">
        <f>+D9-D11</f>
        <v>436033</v>
      </c>
      <c r="E10" s="14">
        <f>+E9-E11</f>
        <v>47960</v>
      </c>
      <c r="F10" s="14">
        <f aca="true" t="shared" si="3" ref="F10:M10">+F9-F11</f>
        <v>359746</v>
      </c>
      <c r="G10" s="14">
        <f t="shared" si="3"/>
        <v>673995</v>
      </c>
      <c r="H10" s="14">
        <f t="shared" si="3"/>
        <v>794509</v>
      </c>
      <c r="I10" s="14">
        <f t="shared" si="3"/>
        <v>391243</v>
      </c>
      <c r="J10" s="14">
        <f t="shared" si="3"/>
        <v>489126</v>
      </c>
      <c r="K10" s="14">
        <f t="shared" si="3"/>
        <v>401579</v>
      </c>
      <c r="L10" s="14">
        <f t="shared" si="3"/>
        <v>255634</v>
      </c>
      <c r="M10" s="14">
        <f t="shared" si="3"/>
        <v>163302</v>
      </c>
      <c r="N10" s="12">
        <f t="shared" si="2"/>
        <v>5209180</v>
      </c>
      <c r="O10"/>
      <c r="P10"/>
      <c r="Q10"/>
      <c r="R10"/>
      <c r="S10"/>
      <c r="T10"/>
      <c r="U10"/>
      <c r="V10"/>
      <c r="W10"/>
      <c r="X10"/>
      <c r="Y10"/>
    </row>
    <row r="11" spans="1:25" ht="18.75" customHeight="1">
      <c r="A11" s="15" t="s">
        <v>6</v>
      </c>
      <c r="B11" s="14">
        <v>0</v>
      </c>
      <c r="C11" s="14">
        <v>0</v>
      </c>
      <c r="D11" s="14">
        <v>0</v>
      </c>
      <c r="E11" s="14">
        <v>0</v>
      </c>
      <c r="F11" s="14">
        <v>0</v>
      </c>
      <c r="G11" s="14">
        <v>0</v>
      </c>
      <c r="H11" s="14">
        <v>0</v>
      </c>
      <c r="I11" s="14">
        <v>0</v>
      </c>
      <c r="J11" s="14">
        <v>0</v>
      </c>
      <c r="K11" s="14">
        <v>0</v>
      </c>
      <c r="L11" s="14">
        <v>0</v>
      </c>
      <c r="M11" s="14">
        <v>0</v>
      </c>
      <c r="N11" s="12">
        <f t="shared" si="2"/>
        <v>0</v>
      </c>
      <c r="O11"/>
      <c r="P11"/>
      <c r="Q11"/>
      <c r="R11"/>
      <c r="S11"/>
      <c r="T11"/>
      <c r="U11"/>
      <c r="V11"/>
      <c r="W11"/>
      <c r="X11"/>
      <c r="Y11"/>
    </row>
    <row r="12" spans="1:25" ht="18.75" customHeight="1">
      <c r="A12" s="16" t="s">
        <v>15</v>
      </c>
      <c r="B12" s="14">
        <f>B13+B14+B15</f>
        <v>4846681</v>
      </c>
      <c r="C12" s="14">
        <f>C13+C14+C15</f>
        <v>3742825</v>
      </c>
      <c r="D12" s="14">
        <f>D13+D14+D15</f>
        <v>4460649</v>
      </c>
      <c r="E12" s="14">
        <f>E13+E14+E15</f>
        <v>594898</v>
      </c>
      <c r="F12" s="14">
        <f aca="true" t="shared" si="4" ref="F12:M12">F13+F14+F15</f>
        <v>3421079</v>
      </c>
      <c r="G12" s="14">
        <f t="shared" si="4"/>
        <v>5488279</v>
      </c>
      <c r="H12" s="14">
        <f t="shared" si="4"/>
        <v>4654237</v>
      </c>
      <c r="I12" s="14">
        <f t="shared" si="4"/>
        <v>4616895</v>
      </c>
      <c r="J12" s="14">
        <f t="shared" si="4"/>
        <v>3111330</v>
      </c>
      <c r="K12" s="14">
        <f t="shared" si="4"/>
        <v>3714608</v>
      </c>
      <c r="L12" s="14">
        <f t="shared" si="4"/>
        <v>1662836</v>
      </c>
      <c r="M12" s="14">
        <f t="shared" si="4"/>
        <v>1032669</v>
      </c>
      <c r="N12" s="12">
        <f t="shared" si="2"/>
        <v>41346986</v>
      </c>
      <c r="O12"/>
      <c r="P12"/>
      <c r="Q12"/>
      <c r="R12"/>
      <c r="S12"/>
      <c r="T12"/>
      <c r="U12"/>
      <c r="V12"/>
      <c r="W12"/>
      <c r="X12"/>
      <c r="Y12"/>
    </row>
    <row r="13" spans="1:25" ht="18.75" customHeight="1">
      <c r="A13" s="15" t="s">
        <v>7</v>
      </c>
      <c r="B13" s="14">
        <v>2421835</v>
      </c>
      <c r="C13" s="14">
        <v>1912431</v>
      </c>
      <c r="D13" s="14">
        <v>2207022</v>
      </c>
      <c r="E13" s="14">
        <v>301593</v>
      </c>
      <c r="F13" s="14">
        <v>1698832</v>
      </c>
      <c r="G13" s="14">
        <v>2746021</v>
      </c>
      <c r="H13" s="14">
        <v>2445908</v>
      </c>
      <c r="I13" s="14">
        <v>2374861</v>
      </c>
      <c r="J13" s="14">
        <v>1555313</v>
      </c>
      <c r="K13" s="14">
        <v>1830085</v>
      </c>
      <c r="L13" s="14">
        <v>807228</v>
      </c>
      <c r="M13" s="14">
        <v>489040</v>
      </c>
      <c r="N13" s="12">
        <f t="shared" si="2"/>
        <v>20790169</v>
      </c>
      <c r="O13"/>
      <c r="P13"/>
      <c r="Q13"/>
      <c r="R13"/>
      <c r="S13"/>
      <c r="T13"/>
      <c r="U13"/>
      <c r="V13"/>
      <c r="W13"/>
      <c r="X13"/>
      <c r="Y13"/>
    </row>
    <row r="14" spans="1:25" ht="18.75" customHeight="1">
      <c r="A14" s="15" t="s">
        <v>8</v>
      </c>
      <c r="B14" s="14">
        <v>2315339</v>
      </c>
      <c r="C14" s="14">
        <v>1694733</v>
      </c>
      <c r="D14" s="14">
        <v>2181267</v>
      </c>
      <c r="E14" s="14">
        <v>276670</v>
      </c>
      <c r="F14" s="14">
        <v>1628090</v>
      </c>
      <c r="G14" s="14">
        <v>2547192</v>
      </c>
      <c r="H14" s="14">
        <v>2074039</v>
      </c>
      <c r="I14" s="14">
        <v>2169921</v>
      </c>
      <c r="J14" s="14">
        <v>1476887</v>
      </c>
      <c r="K14" s="14">
        <v>1809757</v>
      </c>
      <c r="L14" s="14">
        <v>811969</v>
      </c>
      <c r="M14" s="14">
        <v>524068</v>
      </c>
      <c r="N14" s="12">
        <f t="shared" si="2"/>
        <v>19509932</v>
      </c>
      <c r="O14"/>
      <c r="P14"/>
      <c r="Q14"/>
      <c r="R14"/>
      <c r="S14"/>
      <c r="T14"/>
      <c r="U14"/>
      <c r="V14"/>
      <c r="W14"/>
      <c r="X14"/>
      <c r="Y14"/>
    </row>
    <row r="15" spans="1:25" ht="18.75" customHeight="1">
      <c r="A15" s="15" t="s">
        <v>9</v>
      </c>
      <c r="B15" s="14">
        <v>109507</v>
      </c>
      <c r="C15" s="14">
        <v>135661</v>
      </c>
      <c r="D15" s="14">
        <v>72360</v>
      </c>
      <c r="E15" s="14">
        <v>16635</v>
      </c>
      <c r="F15" s="14">
        <v>94157</v>
      </c>
      <c r="G15" s="14">
        <v>195066</v>
      </c>
      <c r="H15" s="14">
        <v>134290</v>
      </c>
      <c r="I15" s="14">
        <v>72113</v>
      </c>
      <c r="J15" s="14">
        <v>79130</v>
      </c>
      <c r="K15" s="14">
        <v>74766</v>
      </c>
      <c r="L15" s="14">
        <v>43639</v>
      </c>
      <c r="M15" s="14">
        <v>19561</v>
      </c>
      <c r="N15" s="12">
        <f t="shared" si="2"/>
        <v>1046885</v>
      </c>
      <c r="O15"/>
      <c r="P15"/>
      <c r="Q15"/>
      <c r="R15"/>
      <c r="S15"/>
      <c r="T15"/>
      <c r="U15"/>
      <c r="V15"/>
      <c r="W15"/>
      <c r="X15"/>
      <c r="Y15"/>
    </row>
    <row r="16" spans="1:14" ht="18.75" customHeight="1">
      <c r="A16" s="16" t="s">
        <v>19</v>
      </c>
      <c r="B16" s="14">
        <f>B17+B18+B19</f>
        <v>905188</v>
      </c>
      <c r="C16" s="14">
        <f>C17+C18+C19</f>
        <v>598143</v>
      </c>
      <c r="D16" s="14">
        <f>D17+D18+D19</f>
        <v>694537</v>
      </c>
      <c r="E16" s="14">
        <f>E17+E18+E19</f>
        <v>88219</v>
      </c>
      <c r="F16" s="14">
        <f aca="true" t="shared" si="5" ref="F16:M16">F17+F18+F19</f>
        <v>569576</v>
      </c>
      <c r="G16" s="14">
        <f t="shared" si="5"/>
        <v>916332</v>
      </c>
      <c r="H16" s="14">
        <f t="shared" si="5"/>
        <v>782997</v>
      </c>
      <c r="I16" s="14">
        <f t="shared" si="5"/>
        <v>812075</v>
      </c>
      <c r="J16" s="14">
        <f t="shared" si="5"/>
        <v>560394</v>
      </c>
      <c r="K16" s="14">
        <f t="shared" si="5"/>
        <v>792086</v>
      </c>
      <c r="L16" s="14">
        <f t="shared" si="5"/>
        <v>262129</v>
      </c>
      <c r="M16" s="14">
        <f t="shared" si="5"/>
        <v>141633</v>
      </c>
      <c r="N16" s="12">
        <f t="shared" si="2"/>
        <v>7123309</v>
      </c>
    </row>
    <row r="17" spans="1:25" ht="18.75" customHeight="1">
      <c r="A17" s="15" t="s">
        <v>16</v>
      </c>
      <c r="B17" s="14">
        <v>554133</v>
      </c>
      <c r="C17" s="14">
        <v>389360</v>
      </c>
      <c r="D17" s="14">
        <v>382364</v>
      </c>
      <c r="E17" s="14">
        <v>54159</v>
      </c>
      <c r="F17" s="14">
        <v>335428</v>
      </c>
      <c r="G17" s="14">
        <v>565580</v>
      </c>
      <c r="H17" s="14">
        <v>483744</v>
      </c>
      <c r="I17" s="14">
        <v>528191</v>
      </c>
      <c r="J17" s="14">
        <v>347068</v>
      </c>
      <c r="K17" s="14">
        <v>495821</v>
      </c>
      <c r="L17" s="14">
        <v>167509</v>
      </c>
      <c r="M17" s="14">
        <v>86167</v>
      </c>
      <c r="N17" s="12">
        <f t="shared" si="2"/>
        <v>4389524</v>
      </c>
      <c r="O17"/>
      <c r="P17"/>
      <c r="Q17"/>
      <c r="R17"/>
      <c r="S17"/>
      <c r="T17"/>
      <c r="U17"/>
      <c r="V17"/>
      <c r="W17"/>
      <c r="X17"/>
      <c r="Y17"/>
    </row>
    <row r="18" spans="1:25" ht="18.75" customHeight="1">
      <c r="A18" s="15" t="s">
        <v>17</v>
      </c>
      <c r="B18" s="14">
        <v>341061</v>
      </c>
      <c r="C18" s="14">
        <v>197822</v>
      </c>
      <c r="D18" s="14">
        <v>306457</v>
      </c>
      <c r="E18" s="14">
        <v>33056</v>
      </c>
      <c r="F18" s="14">
        <v>225658</v>
      </c>
      <c r="G18" s="14">
        <v>336330</v>
      </c>
      <c r="H18" s="14">
        <v>289061</v>
      </c>
      <c r="I18" s="14">
        <v>276907</v>
      </c>
      <c r="J18" s="14">
        <v>207864</v>
      </c>
      <c r="K18" s="14">
        <v>290271</v>
      </c>
      <c r="L18" s="14">
        <v>91319</v>
      </c>
      <c r="M18" s="14">
        <v>53793</v>
      </c>
      <c r="N18" s="12">
        <f t="shared" si="2"/>
        <v>2649599</v>
      </c>
      <c r="O18"/>
      <c r="P18"/>
      <c r="Q18"/>
      <c r="R18"/>
      <c r="S18"/>
      <c r="T18"/>
      <c r="U18"/>
      <c r="V18"/>
      <c r="W18"/>
      <c r="X18"/>
      <c r="Y18"/>
    </row>
    <row r="19" spans="1:25" ht="18.75" customHeight="1">
      <c r="A19" s="15" t="s">
        <v>18</v>
      </c>
      <c r="B19" s="14">
        <v>9994</v>
      </c>
      <c r="C19" s="14">
        <v>10961</v>
      </c>
      <c r="D19" s="14">
        <v>5716</v>
      </c>
      <c r="E19" s="14">
        <v>1004</v>
      </c>
      <c r="F19" s="14">
        <v>8490</v>
      </c>
      <c r="G19" s="14">
        <v>14422</v>
      </c>
      <c r="H19" s="14">
        <v>10192</v>
      </c>
      <c r="I19" s="14">
        <v>6977</v>
      </c>
      <c r="J19" s="14">
        <v>5462</v>
      </c>
      <c r="K19" s="14">
        <v>5994</v>
      </c>
      <c r="L19" s="14">
        <v>3301</v>
      </c>
      <c r="M19" s="14">
        <v>1673</v>
      </c>
      <c r="N19" s="12">
        <f t="shared" si="2"/>
        <v>84186</v>
      </c>
      <c r="O19"/>
      <c r="P19"/>
      <c r="Q19"/>
      <c r="R19"/>
      <c r="S19"/>
      <c r="T19"/>
      <c r="U19"/>
      <c r="V19"/>
      <c r="W19"/>
      <c r="X19"/>
      <c r="Y19"/>
    </row>
    <row r="20" spans="1:25" ht="18.75" customHeight="1">
      <c r="A20" s="17" t="s">
        <v>10</v>
      </c>
      <c r="B20" s="18">
        <f>B21+B22+B23</f>
        <v>3551949</v>
      </c>
      <c r="C20" s="18">
        <f>C21+C22+C23</f>
        <v>2216999</v>
      </c>
      <c r="D20" s="18">
        <f>D21+D22+D23</f>
        <v>2159006</v>
      </c>
      <c r="E20" s="18">
        <f>E21+E22+E23</f>
        <v>312809</v>
      </c>
      <c r="F20" s="18">
        <f aca="true" t="shared" si="6" ref="F20:M20">F21+F22+F23</f>
        <v>1863793</v>
      </c>
      <c r="G20" s="18">
        <f t="shared" si="6"/>
        <v>2910978</v>
      </c>
      <c r="H20" s="18">
        <f t="shared" si="6"/>
        <v>2996026</v>
      </c>
      <c r="I20" s="18">
        <f t="shared" si="6"/>
        <v>2890315</v>
      </c>
      <c r="J20" s="18">
        <f t="shared" si="6"/>
        <v>1899442</v>
      </c>
      <c r="K20" s="18">
        <f t="shared" si="6"/>
        <v>2899991</v>
      </c>
      <c r="L20" s="18">
        <f t="shared" si="6"/>
        <v>1092823</v>
      </c>
      <c r="M20" s="18">
        <f t="shared" si="6"/>
        <v>624068</v>
      </c>
      <c r="N20" s="12">
        <f aca="true" t="shared" si="7" ref="N20:N26">SUM(B20:M20)</f>
        <v>25418199</v>
      </c>
      <c r="O20"/>
      <c r="P20"/>
      <c r="Q20"/>
      <c r="R20"/>
      <c r="S20"/>
      <c r="T20"/>
      <c r="U20"/>
      <c r="V20"/>
      <c r="W20"/>
      <c r="X20"/>
      <c r="Y20"/>
    </row>
    <row r="21" spans="1:25" ht="18.75" customHeight="1">
      <c r="A21" s="13" t="s">
        <v>11</v>
      </c>
      <c r="B21" s="14">
        <v>1941965</v>
      </c>
      <c r="C21" s="14">
        <v>1303779</v>
      </c>
      <c r="D21" s="14">
        <v>1233707</v>
      </c>
      <c r="E21" s="14">
        <v>182559</v>
      </c>
      <c r="F21" s="14">
        <v>1060928</v>
      </c>
      <c r="G21" s="14">
        <v>1678603</v>
      </c>
      <c r="H21" s="14">
        <v>1780866</v>
      </c>
      <c r="I21" s="14">
        <v>1655662</v>
      </c>
      <c r="J21" s="14">
        <v>1071009</v>
      </c>
      <c r="K21" s="14">
        <v>1561025</v>
      </c>
      <c r="L21" s="14">
        <v>596123</v>
      </c>
      <c r="M21" s="14">
        <v>330990</v>
      </c>
      <c r="N21" s="12">
        <f t="shared" si="7"/>
        <v>14397216</v>
      </c>
      <c r="O21"/>
      <c r="P21"/>
      <c r="Q21"/>
      <c r="R21"/>
      <c r="S21"/>
      <c r="T21"/>
      <c r="U21"/>
      <c r="V21"/>
      <c r="W21"/>
      <c r="X21"/>
      <c r="Y21"/>
    </row>
    <row r="22" spans="1:25" ht="18.75" customHeight="1">
      <c r="A22" s="13" t="s">
        <v>12</v>
      </c>
      <c r="B22" s="14">
        <v>1554569</v>
      </c>
      <c r="C22" s="14">
        <v>863784</v>
      </c>
      <c r="D22" s="14">
        <v>898064</v>
      </c>
      <c r="E22" s="14">
        <v>124367</v>
      </c>
      <c r="F22" s="14">
        <v>767675</v>
      </c>
      <c r="G22" s="14">
        <v>1165305</v>
      </c>
      <c r="H22" s="14">
        <v>1166586</v>
      </c>
      <c r="I22" s="14">
        <v>1196875</v>
      </c>
      <c r="J22" s="14">
        <v>796077</v>
      </c>
      <c r="K22" s="14">
        <v>1297373</v>
      </c>
      <c r="L22" s="14">
        <v>477942</v>
      </c>
      <c r="M22" s="14">
        <v>284004</v>
      </c>
      <c r="N22" s="12">
        <f t="shared" si="7"/>
        <v>10592621</v>
      </c>
      <c r="O22"/>
      <c r="P22"/>
      <c r="Q22"/>
      <c r="R22"/>
      <c r="S22"/>
      <c r="T22"/>
      <c r="U22"/>
      <c r="V22"/>
      <c r="W22"/>
      <c r="X22"/>
      <c r="Y22"/>
    </row>
    <row r="23" spans="1:25" ht="18.75" customHeight="1">
      <c r="A23" s="13" t="s">
        <v>13</v>
      </c>
      <c r="B23" s="14">
        <v>55415</v>
      </c>
      <c r="C23" s="14">
        <v>49436</v>
      </c>
      <c r="D23" s="14">
        <v>27235</v>
      </c>
      <c r="E23" s="14">
        <v>5883</v>
      </c>
      <c r="F23" s="14">
        <v>35190</v>
      </c>
      <c r="G23" s="14">
        <v>67070</v>
      </c>
      <c r="H23" s="14">
        <v>48574</v>
      </c>
      <c r="I23" s="14">
        <v>37778</v>
      </c>
      <c r="J23" s="14">
        <v>32356</v>
      </c>
      <c r="K23" s="14">
        <v>41593</v>
      </c>
      <c r="L23" s="14">
        <v>18758</v>
      </c>
      <c r="M23" s="14">
        <v>9074</v>
      </c>
      <c r="N23" s="12">
        <f t="shared" si="7"/>
        <v>428362</v>
      </c>
      <c r="O23"/>
      <c r="P23"/>
      <c r="Q23"/>
      <c r="R23"/>
      <c r="S23"/>
      <c r="T23"/>
      <c r="U23"/>
      <c r="V23"/>
      <c r="W23"/>
      <c r="X23"/>
      <c r="Y23"/>
    </row>
    <row r="24" spans="1:25" ht="18.75" customHeight="1">
      <c r="A24" s="17" t="s">
        <v>14</v>
      </c>
      <c r="B24" s="14">
        <f>B25+B26</f>
        <v>4291987</v>
      </c>
      <c r="C24" s="14">
        <f>C25+C26</f>
        <v>3197992</v>
      </c>
      <c r="D24" s="14">
        <f>D25+D26</f>
        <v>3156494</v>
      </c>
      <c r="E24" s="14">
        <f>E25+E26</f>
        <v>527604</v>
      </c>
      <c r="F24" s="14">
        <f aca="true" t="shared" si="8" ref="F24:M24">F25+F26</f>
        <v>3043874</v>
      </c>
      <c r="G24" s="14">
        <f t="shared" si="8"/>
        <v>4596926</v>
      </c>
      <c r="H24" s="14">
        <f t="shared" si="8"/>
        <v>3870571</v>
      </c>
      <c r="I24" s="14">
        <f t="shared" si="8"/>
        <v>3205848</v>
      </c>
      <c r="J24" s="14">
        <f t="shared" si="8"/>
        <v>2421190</v>
      </c>
      <c r="K24" s="14">
        <f t="shared" si="8"/>
        <v>2654269</v>
      </c>
      <c r="L24" s="14">
        <f t="shared" si="8"/>
        <v>863844</v>
      </c>
      <c r="M24" s="14">
        <f t="shared" si="8"/>
        <v>494903</v>
      </c>
      <c r="N24" s="12">
        <f t="shared" si="7"/>
        <v>32325502</v>
      </c>
      <c r="O24"/>
      <c r="P24"/>
      <c r="Q24"/>
      <c r="R24"/>
      <c r="S24"/>
      <c r="T24"/>
      <c r="U24"/>
      <c r="V24"/>
      <c r="W24"/>
      <c r="X24"/>
      <c r="Y24"/>
    </row>
    <row r="25" spans="1:25" ht="18.75" customHeight="1">
      <c r="A25" s="13" t="s">
        <v>45</v>
      </c>
      <c r="B25" s="14">
        <v>2025221</v>
      </c>
      <c r="C25" s="14">
        <v>1672769</v>
      </c>
      <c r="D25" s="14">
        <v>1657662</v>
      </c>
      <c r="E25" s="14">
        <v>301774</v>
      </c>
      <c r="F25" s="14">
        <v>1566345</v>
      </c>
      <c r="G25" s="14">
        <v>2484192</v>
      </c>
      <c r="H25" s="14">
        <v>2172700</v>
      </c>
      <c r="I25" s="14">
        <v>1549367</v>
      </c>
      <c r="J25" s="14">
        <v>1333490</v>
      </c>
      <c r="K25" s="14">
        <v>1296017</v>
      </c>
      <c r="L25" s="14">
        <v>432972</v>
      </c>
      <c r="M25" s="14">
        <v>218617</v>
      </c>
      <c r="N25" s="12">
        <f t="shared" si="7"/>
        <v>16711126</v>
      </c>
      <c r="O25"/>
      <c r="P25"/>
      <c r="Q25"/>
      <c r="R25"/>
      <c r="S25"/>
      <c r="T25"/>
      <c r="U25"/>
      <c r="V25"/>
      <c r="W25"/>
      <c r="X25"/>
      <c r="Y25"/>
    </row>
    <row r="26" spans="1:25" ht="18.75" customHeight="1">
      <c r="A26" s="13" t="s">
        <v>46</v>
      </c>
      <c r="B26" s="14">
        <v>2266766</v>
      </c>
      <c r="C26" s="14">
        <v>1525223</v>
      </c>
      <c r="D26" s="14">
        <v>1498832</v>
      </c>
      <c r="E26" s="14">
        <v>225830</v>
      </c>
      <c r="F26" s="14">
        <v>1477529</v>
      </c>
      <c r="G26" s="14">
        <v>2112734</v>
      </c>
      <c r="H26" s="14">
        <v>1697871</v>
      </c>
      <c r="I26" s="14">
        <v>1656481</v>
      </c>
      <c r="J26" s="14">
        <v>1087700</v>
      </c>
      <c r="K26" s="14">
        <v>1358252</v>
      </c>
      <c r="L26" s="14">
        <v>430872</v>
      </c>
      <c r="M26" s="14">
        <v>276286</v>
      </c>
      <c r="N26" s="12">
        <f t="shared" si="7"/>
        <v>15614376</v>
      </c>
      <c r="O26"/>
      <c r="P26"/>
      <c r="Q26"/>
      <c r="R26"/>
      <c r="S26"/>
      <c r="T26"/>
      <c r="U26"/>
      <c r="V26"/>
      <c r="W26"/>
      <c r="X26"/>
      <c r="Y26"/>
    </row>
    <row r="27" spans="1:14" ht="15" customHeight="1">
      <c r="A27" s="2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20"/>
    </row>
    <row r="28" spans="1:25" ht="18.75" customHeight="1">
      <c r="A28" s="2" t="s">
        <v>47</v>
      </c>
      <c r="B28" s="23">
        <f>B29+B30</f>
        <v>2.02300546</v>
      </c>
      <c r="C28" s="23">
        <f aca="true" t="shared" si="9" ref="C28:M28">C29+C30</f>
        <v>1.9545305</v>
      </c>
      <c r="D28" s="23">
        <f t="shared" si="9"/>
        <v>1.80925005</v>
      </c>
      <c r="E28" s="23">
        <f t="shared" si="9"/>
        <v>2.5138184</v>
      </c>
      <c r="F28" s="23">
        <f t="shared" si="9"/>
        <v>2.1126420500000003</v>
      </c>
      <c r="G28" s="23">
        <f t="shared" si="9"/>
        <v>1.6754</v>
      </c>
      <c r="H28" s="23">
        <f t="shared" si="9"/>
        <v>1.9608999999999999</v>
      </c>
      <c r="I28" s="23">
        <f t="shared" si="9"/>
        <v>1.9139118</v>
      </c>
      <c r="J28" s="23">
        <f t="shared" si="9"/>
        <v>2.1555343000000002</v>
      </c>
      <c r="K28" s="23">
        <f t="shared" si="9"/>
        <v>2.06064976</v>
      </c>
      <c r="L28" s="23">
        <f t="shared" si="9"/>
        <v>2.44653143</v>
      </c>
      <c r="M28" s="23">
        <f t="shared" si="9"/>
        <v>2.39697856</v>
      </c>
      <c r="N28" s="60"/>
      <c r="O28"/>
      <c r="P28"/>
      <c r="Q28"/>
      <c r="R28"/>
      <c r="S28"/>
      <c r="T28"/>
      <c r="U28"/>
      <c r="V28"/>
      <c r="W28"/>
      <c r="X28"/>
      <c r="Y28"/>
    </row>
    <row r="29" spans="1:14" ht="18.75" customHeight="1">
      <c r="A29" s="17" t="s">
        <v>48</v>
      </c>
      <c r="B29" s="23">
        <v>2.0292</v>
      </c>
      <c r="C29" s="23">
        <v>1.9604</v>
      </c>
      <c r="D29" s="23">
        <v>1.8148</v>
      </c>
      <c r="E29" s="23">
        <v>2.5201</v>
      </c>
      <c r="F29" s="23">
        <v>2.119</v>
      </c>
      <c r="G29" s="23">
        <v>1.6805</v>
      </c>
      <c r="H29" s="23">
        <v>1.9665</v>
      </c>
      <c r="I29" s="23">
        <v>1.9196</v>
      </c>
      <c r="J29" s="23">
        <v>2.1619</v>
      </c>
      <c r="K29" s="23">
        <v>2.0669</v>
      </c>
      <c r="L29" s="23">
        <v>2.4539</v>
      </c>
      <c r="M29" s="23">
        <v>2.4043</v>
      </c>
      <c r="N29" s="24"/>
    </row>
    <row r="30" spans="1:25" ht="18.75" customHeight="1">
      <c r="A30" s="48" t="s">
        <v>49</v>
      </c>
      <c r="B30" s="23">
        <v>-0.00619454</v>
      </c>
      <c r="C30" s="23">
        <v>-0.0058695</v>
      </c>
      <c r="D30" s="23">
        <v>-0.00554995</v>
      </c>
      <c r="E30" s="23">
        <v>-0.0062816</v>
      </c>
      <c r="F30" s="23">
        <v>-0.00635795</v>
      </c>
      <c r="G30" s="23">
        <v>-0.0051</v>
      </c>
      <c r="H30" s="23">
        <v>-0.0056</v>
      </c>
      <c r="I30" s="23">
        <v>-0.0056882</v>
      </c>
      <c r="J30" s="23">
        <v>-0.0063657</v>
      </c>
      <c r="K30" s="23">
        <v>-0.00625024</v>
      </c>
      <c r="L30" s="23">
        <v>-0.00736857</v>
      </c>
      <c r="M30" s="23">
        <v>-0.00732144</v>
      </c>
      <c r="N30" s="61"/>
      <c r="O30"/>
      <c r="P30"/>
      <c r="Q30"/>
      <c r="R30"/>
      <c r="S30"/>
      <c r="T30"/>
      <c r="U30"/>
      <c r="V30"/>
      <c r="W30"/>
      <c r="X30"/>
      <c r="Y30"/>
    </row>
    <row r="31" spans="1:14" ht="15" customHeight="1">
      <c r="A31" s="48"/>
      <c r="B31" s="49"/>
      <c r="C31" s="49"/>
      <c r="D31" s="49"/>
      <c r="E31" s="49"/>
      <c r="F31" s="49"/>
      <c r="G31" s="49"/>
      <c r="H31" s="49"/>
      <c r="I31" s="49"/>
      <c r="J31" s="49"/>
      <c r="K31" s="49"/>
      <c r="L31" s="49"/>
      <c r="M31" s="49"/>
      <c r="N31" s="50"/>
    </row>
    <row r="32" spans="1:14" ht="18.75" customHeight="1">
      <c r="A32" s="51" t="s">
        <v>50</v>
      </c>
      <c r="B32" s="52">
        <f>'[1]DETALHAMENTO'!B32+'[2]DETALHAMENTO'!B32+'[3]DETALHAMENTO'!B32+'[4]DETALHAMENTO'!B32+'[5]DETALHAMENTO'!B32+'[6]DETALHAMENTO'!B32+'[7]DETALHAMENTO'!B32+'[8]DETALHAMENTO'!B32+'[9]DETALHAMENTO'!B32+'[10]DETALHAMENTO'!B32+'[11]DETALHAMENTO'!B32+'[12]DETALHAMENTO'!B32+'[13]DETALHAMENTO'!B32+'[14]DETALHAMENTO'!B32+'[15]DETALHAMENTO'!B32+'[16]DETALHAMENTO'!B32+'[17]DETALHAMENTO'!B32+'[18]DETALHAMENTO'!B32+'[19]DETALHAMENTO'!B32+'[20]DETALHAMENTO'!B32+'[21]DETALHAMENTO'!B32+'[22]DETALHAMENTO'!B32+'[23]DETALHAMENTO'!B32+'[24]DETALHAMENTO'!B32+'[25]DETALHAMENTO'!B32+'[26]DETALHAMENTO'!B32+'[27]DETALHAMENTO'!B32+'[28]DETALHAMENTO'!B32+'[29]DETALHAMENTO'!B32+'[30]DETALHAMENTO'!B32+'[31]DETALHAMENTO'!B32</f>
        <v>100969.48000000004</v>
      </c>
      <c r="C32" s="52">
        <f>'[1]DETALHAMENTO'!C32+'[2]DETALHAMENTO'!C32+'[3]DETALHAMENTO'!C32+'[4]DETALHAMENTO'!C32+'[5]DETALHAMENTO'!C32+'[6]DETALHAMENTO'!C32+'[7]DETALHAMENTO'!C32+'[8]DETALHAMENTO'!C32+'[9]DETALHAMENTO'!C32+'[10]DETALHAMENTO'!C32+'[11]DETALHAMENTO'!C32+'[12]DETALHAMENTO'!C32+'[13]DETALHAMENTO'!C32+'[14]DETALHAMENTO'!C32+'[15]DETALHAMENTO'!C32+'[16]DETALHAMENTO'!C32+'[17]DETALHAMENTO'!C32+'[18]DETALHAMENTO'!C32+'[19]DETALHAMENTO'!C32+'[20]DETALHAMENTO'!C32+'[21]DETALHAMENTO'!C32+'[22]DETALHAMENTO'!C32+'[23]DETALHAMENTO'!C32+'[24]DETALHAMENTO'!C32+'[25]DETALHAMENTO'!C32+'[26]DETALHAMENTO'!C32+'[27]DETALHAMENTO'!C32+'[28]DETALHAMENTO'!C32+'[29]DETALHAMENTO'!C32+'[30]DETALHAMENTO'!C32+'[31]DETALHAMENTO'!C32</f>
        <v>74168.11999999997</v>
      </c>
      <c r="D32" s="52">
        <f>'[1]DETALHAMENTO'!D32+'[2]DETALHAMENTO'!D32+'[3]DETALHAMENTO'!D32+'[4]DETALHAMENTO'!D32+'[5]DETALHAMENTO'!D32+'[6]DETALHAMENTO'!D32+'[7]DETALHAMENTO'!D32+'[8]DETALHAMENTO'!D32+'[9]DETALHAMENTO'!D32+'[10]DETALHAMENTO'!D32+'[11]DETALHAMENTO'!D32+'[12]DETALHAMENTO'!D32+'[13]DETALHAMENTO'!D32+'[14]DETALHAMENTO'!D32+'[15]DETALHAMENTO'!D32+'[16]DETALHAMENTO'!D32+'[17]DETALHAMENTO'!D32+'[18]DETALHAMENTO'!D32+'[19]DETALHAMENTO'!D32+'[20]DETALHAMENTO'!D32+'[21]DETALHAMENTO'!D32+'[22]DETALHAMENTO'!D32+'[23]DETALHAMENTO'!D32+'[24]DETALHAMENTO'!D32+'[25]DETALHAMENTO'!D32+'[26]DETALHAMENTO'!D32+'[27]DETALHAMENTO'!D32+'[28]DETALHAMENTO'!D32+'[29]DETALHAMENTO'!D32+'[30]DETALHAMENTO'!D32+'[31]DETALHAMENTO'!D32</f>
        <v>67003.40000000002</v>
      </c>
      <c r="E32" s="52">
        <f>'[1]DETALHAMENTO'!E32+'[2]DETALHAMENTO'!E32+'[3]DETALHAMENTO'!E32+'[4]DETALHAMENTO'!E32+'[5]DETALHAMENTO'!E32+'[6]DETALHAMENTO'!E32+'[7]DETALHAMENTO'!E32+'[8]DETALHAMENTO'!E32+'[9]DETALHAMENTO'!E32+'[10]DETALHAMENTO'!E32+'[11]DETALHAMENTO'!E32+'[12]DETALHAMENTO'!E32+'[13]DETALHAMENTO'!E32+'[14]DETALHAMENTO'!E32+'[15]DETALHAMENTO'!E32+'[16]DETALHAMENTO'!E32+'[17]DETALHAMENTO'!E32+'[18]DETALHAMENTO'!E32+'[19]DETALHAMENTO'!E32+'[20]DETALHAMENTO'!E32+'[21]DETALHAMENTO'!E32+'[22]DETALHAMENTO'!E32+'[23]DETALHAMENTO'!E32+'[24]DETALHAMENTO'!E32+'[25]DETALHAMENTO'!E32+'[26]DETALHAMENTO'!E32+'[27]DETALHAMENTO'!E32+'[28]DETALHAMENTO'!E32+'[29]DETALHAMENTO'!E32+'[30]DETALHAMENTO'!E32+'[31]DETALHAMENTO'!E32</f>
        <v>20034.68</v>
      </c>
      <c r="F32" s="52">
        <f>'[1]DETALHAMENTO'!F32+'[2]DETALHAMENTO'!F32+'[3]DETALHAMENTO'!F32+'[4]DETALHAMENTO'!F32+'[5]DETALHAMENTO'!F32+'[6]DETALHAMENTO'!F32+'[7]DETALHAMENTO'!F32+'[8]DETALHAMENTO'!F32+'[9]DETALHAMENTO'!F32+'[10]DETALHAMENTO'!F32+'[11]DETALHAMENTO'!F32+'[12]DETALHAMENTO'!F32+'[13]DETALHAMENTO'!F32+'[14]DETALHAMENTO'!F32+'[15]DETALHAMENTO'!F32+'[16]DETALHAMENTO'!F32+'[17]DETALHAMENTO'!F32+'[18]DETALHAMENTO'!F32+'[19]DETALHAMENTO'!F32+'[20]DETALHAMENTO'!F32+'[21]DETALHAMENTO'!F32+'[22]DETALHAMENTO'!F32+'[23]DETALHAMENTO'!F32+'[24]DETALHAMENTO'!F32+'[25]DETALHAMENTO'!F32+'[26]DETALHAMENTO'!F32+'[27]DETALHAMENTO'!F32+'[28]DETALHAMENTO'!F32+'[29]DETALHAMENTO'!F32+'[30]DETALHAMENTO'!F32+'[31]DETALHAMENTO'!F32</f>
        <v>67003.40000000002</v>
      </c>
      <c r="G32" s="52">
        <f>'[1]DETALHAMENTO'!G32+'[2]DETALHAMENTO'!G32+'[3]DETALHAMENTO'!G32+'[4]DETALHAMENTO'!G32+'[5]DETALHAMENTO'!G32+'[6]DETALHAMENTO'!G32+'[7]DETALHAMENTO'!G32+'[8]DETALHAMENTO'!G32+'[9]DETALHAMENTO'!G32+'[10]DETALHAMENTO'!G32+'[11]DETALHAMENTO'!G32+'[12]DETALHAMENTO'!G32+'[13]DETALHAMENTO'!G32+'[14]DETALHAMENTO'!G32+'[15]DETALHAMENTO'!G32+'[16]DETALHAMENTO'!G32+'[17]DETALHAMENTO'!G32+'[18]DETALHAMENTO'!G32+'[19]DETALHAMENTO'!G32+'[20]DETALHAMENTO'!G32+'[21]DETALHAMENTO'!G32+'[22]DETALHAMENTO'!G32+'[23]DETALHAMENTO'!G32+'[24]DETALHAMENTO'!G32+'[25]DETALHAMENTO'!G32+'[26]DETALHAMENTO'!G32+'[27]DETALHAMENTO'!G32+'[28]DETALHAMENTO'!G32+'[29]DETALHAMENTO'!G32+'[30]DETALHAMENTO'!G32+'[31]DETALHAMENTO'!G32</f>
        <v>82526.96000000006</v>
      </c>
      <c r="H32" s="52">
        <f>'[1]DETALHAMENTO'!H32+'[2]DETALHAMENTO'!H32+'[3]DETALHAMENTO'!H32+'[4]DETALHAMENTO'!H32+'[5]DETALHAMENTO'!H32+'[6]DETALHAMENTO'!H32+'[7]DETALHAMENTO'!H32+'[8]DETALHAMENTO'!H32+'[9]DETALHAMENTO'!H32+'[10]DETALHAMENTO'!H32+'[11]DETALHAMENTO'!H32+'[12]DETALHAMENTO'!H32+'[13]DETALHAMENTO'!H32+'[14]DETALHAMENTO'!H32+'[15]DETALHAMENTO'!H32+'[16]DETALHAMENTO'!H32+'[17]DETALHAMENTO'!H32+'[18]DETALHAMENTO'!H32+'[19]DETALHAMENTO'!H32+'[20]DETALHAMENTO'!H32+'[21]DETALHAMENTO'!H32+'[22]DETALHAMENTO'!H32+'[23]DETALHAMENTO'!H32+'[24]DETALHAMENTO'!H32+'[25]DETALHAMENTO'!H32+'[26]DETALHAMENTO'!H32+'[27]DETALHAMENTO'!H32+'[28]DETALHAMENTO'!H32+'[29]DETALHAMENTO'!H32+'[30]DETALHAMENTO'!H32+'[31]DETALHAMENTO'!H32</f>
        <v>89824.35999999997</v>
      </c>
      <c r="I32" s="52">
        <f>'[1]DETALHAMENTO'!I32+'[2]DETALHAMENTO'!I32+'[3]DETALHAMENTO'!I32+'[4]DETALHAMENTO'!I32+'[5]DETALHAMENTO'!I32+'[6]DETALHAMENTO'!I32+'[7]DETALHAMENTO'!I32+'[8]DETALHAMENTO'!I32+'[9]DETALHAMENTO'!I32+'[10]DETALHAMENTO'!I32+'[11]DETALHAMENTO'!I32+'[12]DETALHAMENTO'!I32+'[13]DETALHAMENTO'!I32+'[14]DETALHAMENTO'!I32+'[15]DETALHAMENTO'!I32+'[16]DETALHAMENTO'!I32+'[17]DETALHAMENTO'!I32+'[18]DETALHAMENTO'!I32+'[19]DETALHAMENTO'!I32+'[20]DETALHAMENTO'!I32+'[21]DETALHAMENTO'!I32+'[22]DETALHAMENTO'!I32+'[23]DETALHAMENTO'!I32+'[24]DETALHAMENTO'!I32+'[25]DETALHAMENTO'!I32+'[26]DETALHAMENTO'!I32+'[27]DETALHAMENTO'!I32+'[28]DETALHAMENTO'!I32+'[29]DETALHAMENTO'!I32+'[30]DETALHAMENTO'!I32+'[31]DETALHAMENTO'!I32</f>
        <v>78944.6</v>
      </c>
      <c r="J32" s="52">
        <f>'[1]DETALHAMENTO'!J32+'[2]DETALHAMENTO'!J32+'[3]DETALHAMENTO'!J32+'[4]DETALHAMENTO'!J32+'[5]DETALHAMENTO'!J32+'[6]DETALHAMENTO'!J32+'[7]DETALHAMENTO'!J32+'[8]DETALHAMENTO'!J32+'[9]DETALHAMENTO'!J32+'[10]DETALHAMENTO'!J32+'[11]DETALHAMENTO'!J32+'[12]DETALHAMENTO'!J32+'[13]DETALHAMENTO'!J32+'[14]DETALHAMENTO'!J32+'[15]DETALHAMENTO'!J32+'[16]DETALHAMENTO'!J32+'[17]DETALHAMENTO'!J32+'[18]DETALHAMENTO'!J32+'[19]DETALHAMENTO'!J32+'[20]DETALHAMENTO'!J32+'[21]DETALHAMENTO'!J32+'[22]DETALHAMENTO'!J32+'[23]DETALHAMENTO'!J32+'[24]DETALHAMENTO'!J32+'[25]DETALHAMENTO'!J32+'[26]DETALHAMENTO'!J32+'[27]DETALHAMENTO'!J32+'[28]DETALHAMENTO'!J32+'[29]DETALHAMENTO'!J32+'[30]DETALHAMENTO'!J32+'[31]DETALHAMENTO'!J32</f>
        <v>65676.59999999998</v>
      </c>
      <c r="K32" s="52">
        <f>'[1]DETALHAMENTO'!K32+'[2]DETALHAMENTO'!K32+'[3]DETALHAMENTO'!K32+'[4]DETALHAMENTO'!K32+'[5]DETALHAMENTO'!K32+'[6]DETALHAMENTO'!K32+'[7]DETALHAMENTO'!K32+'[8]DETALHAMENTO'!K32+'[9]DETALHAMENTO'!K32+'[10]DETALHAMENTO'!K32+'[11]DETALHAMENTO'!K32+'[12]DETALHAMENTO'!K32+'[13]DETALHAMENTO'!K32+'[14]DETALHAMENTO'!K32+'[15]DETALHAMENTO'!K32+'[16]DETALHAMENTO'!K32+'[17]DETALHAMENTO'!K32+'[18]DETALHAMENTO'!K32+'[19]DETALHAMENTO'!K32+'[20]DETALHAMENTO'!K32+'[21]DETALHAMENTO'!K32+'[22]DETALHAMENTO'!K32+'[23]DETALHAMENTO'!K32+'[24]DETALHAMENTO'!K32+'[25]DETALHAMENTO'!K32+'[26]DETALHAMENTO'!K32+'[27]DETALHAMENTO'!K32+'[28]DETALHAMENTO'!K32+'[29]DETALHAMENTO'!K32+'[30]DETALHAMENTO'!K32+'[31]DETALHAMENTO'!K32</f>
        <v>80669.44000000002</v>
      </c>
      <c r="L32" s="52">
        <f>'[1]DETALHAMENTO'!L32+'[2]DETALHAMENTO'!L32+'[3]DETALHAMENTO'!L32+'[4]DETALHAMENTO'!L32+'[5]DETALHAMENTO'!L32+'[6]DETALHAMENTO'!L32+'[7]DETALHAMENTO'!L32+'[8]DETALHAMENTO'!L32+'[9]DETALHAMENTO'!L32+'[10]DETALHAMENTO'!L32+'[11]DETALHAMENTO'!L32+'[12]DETALHAMENTO'!L32+'[13]DETALHAMENTO'!L32+'[14]DETALHAMENTO'!L32+'[15]DETALHAMENTO'!L32+'[16]DETALHAMENTO'!L32+'[17]DETALHAMENTO'!L32+'[18]DETALHAMENTO'!L32+'[19]DETALHAMENTO'!L32+'[20]DETALHAMENTO'!L32+'[21]DETALHAMENTO'!L32+'[22]DETALHAMENTO'!L32+'[23]DETALHAMENTO'!L32+'[24]DETALHAMENTO'!L32+'[25]DETALHAMENTO'!L32+'[26]DETALHAMENTO'!L32+'[27]DETALHAMENTO'!L32+'[28]DETALHAMENTO'!L32+'[29]DETALHAMENTO'!L32+'[30]DETALHAMENTO'!L32+'[31]DETALHAMENTO'!L32</f>
        <v>39405.96000000002</v>
      </c>
      <c r="M32" s="52">
        <f>'[1]DETALHAMENTO'!M32+'[2]DETALHAMENTO'!M32+'[3]DETALHAMENTO'!M32+'[4]DETALHAMENTO'!M32+'[5]DETALHAMENTO'!M32+'[6]DETALHAMENTO'!M32+'[7]DETALHAMENTO'!M32+'[8]DETALHAMENTO'!M32+'[9]DETALHAMENTO'!M32+'[10]DETALHAMENTO'!M32+'[11]DETALHAMENTO'!M32+'[12]DETALHAMENTO'!M32+'[13]DETALHAMENTO'!M32+'[14]DETALHAMENTO'!M32+'[15]DETALHAMENTO'!M32+'[16]DETALHAMENTO'!M32+'[17]DETALHAMENTO'!M32+'[18]DETALHAMENTO'!M32+'[19]DETALHAMENTO'!M32+'[20]DETALHAMENTO'!M32+'[21]DETALHAMENTO'!M32+'[22]DETALHAMENTO'!M32+'[23]DETALHAMENTO'!M32+'[24]DETALHAMENTO'!M32+'[25]DETALHAMENTO'!M32+'[26]DETALHAMENTO'!M32+'[27]DETALHAMENTO'!M32+'[28]DETALHAMENTO'!M32+'[29]DETALHAMENTO'!M32+'[30]DETALHAMENTO'!M32+'[31]DETALHAMENTO'!M32</f>
        <v>22290.240000000016</v>
      </c>
      <c r="N32" s="25">
        <f>SUM(B32:M32)</f>
        <v>788517.2400000002</v>
      </c>
    </row>
    <row r="33" spans="1:25" ht="18.75" customHeight="1">
      <c r="A33" s="48" t="s">
        <v>51</v>
      </c>
      <c r="B33" s="54">
        <v>761</v>
      </c>
      <c r="C33" s="54">
        <v>559</v>
      </c>
      <c r="D33" s="54">
        <v>505</v>
      </c>
      <c r="E33" s="54">
        <v>151</v>
      </c>
      <c r="F33" s="54">
        <v>505</v>
      </c>
      <c r="G33" s="54">
        <v>622</v>
      </c>
      <c r="H33" s="54">
        <v>677</v>
      </c>
      <c r="I33" s="54">
        <v>595</v>
      </c>
      <c r="J33" s="54">
        <v>495</v>
      </c>
      <c r="K33" s="54">
        <v>608</v>
      </c>
      <c r="L33" s="54">
        <v>297</v>
      </c>
      <c r="M33" s="54">
        <v>168</v>
      </c>
      <c r="N33" s="12">
        <f>SUM(B33:M33)</f>
        <v>5943</v>
      </c>
      <c r="O33"/>
      <c r="P33"/>
      <c r="Q33"/>
      <c r="R33"/>
      <c r="S33"/>
      <c r="T33"/>
      <c r="U33"/>
      <c r="V33"/>
      <c r="W33"/>
      <c r="X33"/>
      <c r="Y33"/>
    </row>
    <row r="34" spans="1:25" ht="18.75" customHeight="1">
      <c r="A34" s="48" t="s">
        <v>52</v>
      </c>
      <c r="B34" s="50">
        <v>4.28</v>
      </c>
      <c r="C34" s="50">
        <v>4.28</v>
      </c>
      <c r="D34" s="50">
        <v>4.28</v>
      </c>
      <c r="E34" s="50">
        <v>4.28</v>
      </c>
      <c r="F34" s="50">
        <v>4.28</v>
      </c>
      <c r="G34" s="50">
        <v>4.28</v>
      </c>
      <c r="H34" s="50">
        <v>4.28</v>
      </c>
      <c r="I34" s="50">
        <v>4.28</v>
      </c>
      <c r="J34" s="50">
        <v>4.28</v>
      </c>
      <c r="K34" s="50">
        <v>4.28</v>
      </c>
      <c r="L34" s="50">
        <v>4.28</v>
      </c>
      <c r="M34" s="50">
        <v>4.28</v>
      </c>
      <c r="N34" s="50">
        <v>4.28</v>
      </c>
      <c r="O34"/>
      <c r="P34"/>
      <c r="Q34"/>
      <c r="R34"/>
      <c r="S34"/>
      <c r="T34"/>
      <c r="U34"/>
      <c r="V34"/>
      <c r="W34"/>
      <c r="X34"/>
      <c r="Y34"/>
    </row>
    <row r="35" spans="1:14" ht="15" customHeight="1">
      <c r="A35" s="48"/>
      <c r="B35" s="49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50"/>
    </row>
    <row r="36" spans="1:14" ht="18.75" customHeight="1">
      <c r="A36" s="55" t="s">
        <v>53</v>
      </c>
      <c r="B36" s="56">
        <f>B37+B38+B39+B40</f>
        <v>28816856.300876357</v>
      </c>
      <c r="C36" s="56">
        <f aca="true" t="shared" si="10" ref="C36:M36">C37+C38+C39+C40</f>
        <v>20309717.5206055</v>
      </c>
      <c r="D36" s="56">
        <f t="shared" si="10"/>
        <v>20113908.966085948</v>
      </c>
      <c r="E36" s="56">
        <f t="shared" si="10"/>
        <v>3970475.1574159996</v>
      </c>
      <c r="F36" s="56">
        <f t="shared" si="10"/>
        <v>19625987.158559397</v>
      </c>
      <c r="G36" s="56">
        <f t="shared" si="10"/>
        <v>24520765.814</v>
      </c>
      <c r="H36" s="56">
        <f t="shared" si="10"/>
        <v>25774359.266</v>
      </c>
      <c r="I36" s="56">
        <f t="shared" si="10"/>
        <v>22885837.2396368</v>
      </c>
      <c r="J36" s="56">
        <f t="shared" si="10"/>
        <v>18347801.965832602</v>
      </c>
      <c r="K36" s="56">
        <f t="shared" si="10"/>
        <v>21640285.55544208</v>
      </c>
      <c r="L36" s="56">
        <f t="shared" si="10"/>
        <v>10161357.26327038</v>
      </c>
      <c r="M36" s="56">
        <f t="shared" si="10"/>
        <v>5910647.846032</v>
      </c>
      <c r="N36" s="56">
        <f>N37+N38+N39+N40</f>
        <v>222078000.05375713</v>
      </c>
    </row>
    <row r="37" spans="1:14" ht="18.75" customHeight="1">
      <c r="A37" s="53" t="s">
        <v>54</v>
      </c>
      <c r="B37" s="50">
        <f aca="true" t="shared" si="11" ref="B37:M37">B29*B7</f>
        <v>28803816.247199997</v>
      </c>
      <c r="C37" s="50">
        <f t="shared" si="11"/>
        <v>20296317.220399998</v>
      </c>
      <c r="D37" s="50">
        <f t="shared" si="11"/>
        <v>19793513.6412</v>
      </c>
      <c r="E37" s="50">
        <f t="shared" si="11"/>
        <v>3960311.9489999996</v>
      </c>
      <c r="F37" s="50">
        <f t="shared" si="11"/>
        <v>19617846.092</v>
      </c>
      <c r="G37" s="50">
        <f t="shared" si="11"/>
        <v>24512630.055</v>
      </c>
      <c r="H37" s="50">
        <f t="shared" si="11"/>
        <v>25757885.61</v>
      </c>
      <c r="I37" s="50">
        <f t="shared" si="11"/>
        <v>22874675.369599998</v>
      </c>
      <c r="J37" s="50">
        <f t="shared" si="11"/>
        <v>18336115.9358</v>
      </c>
      <c r="K37" s="50">
        <f t="shared" si="11"/>
        <v>21625009.4577</v>
      </c>
      <c r="L37" s="50">
        <f t="shared" si="11"/>
        <v>10152437.0374</v>
      </c>
      <c r="M37" s="50">
        <f t="shared" si="11"/>
        <v>5906343.2725</v>
      </c>
      <c r="N37" s="52">
        <f>SUM(B37:M37)</f>
        <v>221636901.88780007</v>
      </c>
    </row>
    <row r="38" spans="1:14" ht="18.75" customHeight="1">
      <c r="A38" s="53" t="s">
        <v>55</v>
      </c>
      <c r="B38" s="50">
        <f aca="true" t="shared" si="12" ref="B38:M38">B30*B7</f>
        <v>-87929.42632364</v>
      </c>
      <c r="C38" s="50">
        <f t="shared" si="12"/>
        <v>-60767.8197945</v>
      </c>
      <c r="D38" s="50">
        <f t="shared" si="12"/>
        <v>-60531.74511405</v>
      </c>
      <c r="E38" s="50">
        <f t="shared" si="12"/>
        <v>-9871.471584</v>
      </c>
      <c r="F38" s="50">
        <f t="shared" si="12"/>
        <v>-58862.3334406</v>
      </c>
      <c r="G38" s="50">
        <f t="shared" si="12"/>
        <v>-74391.201</v>
      </c>
      <c r="H38" s="50">
        <f t="shared" si="12"/>
        <v>-73350.704</v>
      </c>
      <c r="I38" s="50">
        <f t="shared" si="12"/>
        <v>-67782.7299632</v>
      </c>
      <c r="J38" s="50">
        <f t="shared" si="12"/>
        <v>-53990.5699674</v>
      </c>
      <c r="K38" s="50">
        <f t="shared" si="12"/>
        <v>-65393.34225792</v>
      </c>
      <c r="L38" s="50">
        <f t="shared" si="12"/>
        <v>-30485.73412962</v>
      </c>
      <c r="M38" s="50">
        <f t="shared" si="12"/>
        <v>-17985.666468</v>
      </c>
      <c r="N38" s="25">
        <f>SUM(B38:M38)</f>
        <v>-661342.74404293</v>
      </c>
    </row>
    <row r="39" spans="1:14" ht="18.75" customHeight="1">
      <c r="A39" s="53" t="s">
        <v>56</v>
      </c>
      <c r="B39" s="50">
        <f aca="true" t="shared" si="13" ref="B39:M39">B32</f>
        <v>100969.48000000004</v>
      </c>
      <c r="C39" s="50">
        <f t="shared" si="13"/>
        <v>74168.11999999997</v>
      </c>
      <c r="D39" s="50">
        <f t="shared" si="13"/>
        <v>67003.40000000002</v>
      </c>
      <c r="E39" s="50">
        <f t="shared" si="13"/>
        <v>20034.68</v>
      </c>
      <c r="F39" s="50">
        <f t="shared" si="13"/>
        <v>67003.40000000002</v>
      </c>
      <c r="G39" s="50">
        <f t="shared" si="13"/>
        <v>82526.96000000006</v>
      </c>
      <c r="H39" s="50">
        <f t="shared" si="13"/>
        <v>89824.35999999997</v>
      </c>
      <c r="I39" s="50">
        <f t="shared" si="13"/>
        <v>78944.6</v>
      </c>
      <c r="J39" s="50">
        <f t="shared" si="13"/>
        <v>65676.59999999998</v>
      </c>
      <c r="K39" s="50">
        <f t="shared" si="13"/>
        <v>80669.44000000002</v>
      </c>
      <c r="L39" s="50">
        <f t="shared" si="13"/>
        <v>39405.96000000002</v>
      </c>
      <c r="M39" s="50">
        <f t="shared" si="13"/>
        <v>22290.240000000016</v>
      </c>
      <c r="N39" s="52">
        <f>SUM(B39:M39)</f>
        <v>788517.2400000002</v>
      </c>
    </row>
    <row r="40" spans="1:25" ht="18.75" customHeight="1">
      <c r="A40" s="2" t="s">
        <v>57</v>
      </c>
      <c r="B40" s="50">
        <v>0</v>
      </c>
      <c r="C40" s="50">
        <v>0</v>
      </c>
      <c r="D40" s="50">
        <v>313923.67000000016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2">
        <f>SUM(B40:M40)</f>
        <v>313923.67000000016</v>
      </c>
      <c r="O40"/>
      <c r="P40"/>
      <c r="Q40"/>
      <c r="R40"/>
      <c r="S40"/>
      <c r="T40"/>
      <c r="U40"/>
      <c r="V40"/>
      <c r="W40"/>
      <c r="X40"/>
      <c r="Y40"/>
    </row>
    <row r="41" spans="1:14" ht="15" customHeight="1">
      <c r="A41" s="13"/>
      <c r="B41" s="20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19"/>
      <c r="N41" s="47"/>
    </row>
    <row r="42" spans="1:14" ht="18.75" customHeight="1">
      <c r="A42" s="2" t="s">
        <v>58</v>
      </c>
      <c r="B42" s="25">
        <f>+B43+B46+B55+B56</f>
        <v>-2272973.2499999995</v>
      </c>
      <c r="C42" s="25">
        <f aca="true" t="shared" si="14" ref="C42:M42">+C43+C46+C55+C56</f>
        <v>-2183724.64</v>
      </c>
      <c r="D42" s="25">
        <f t="shared" si="14"/>
        <v>-1288899.94</v>
      </c>
      <c r="E42" s="25">
        <f t="shared" si="14"/>
        <v>-206553.88</v>
      </c>
      <c r="F42" s="25">
        <f t="shared" si="14"/>
        <v>-1376655.09</v>
      </c>
      <c r="G42" s="25">
        <f t="shared" si="14"/>
        <v>-2539454.63</v>
      </c>
      <c r="H42" s="25">
        <f t="shared" si="14"/>
        <v>-3097711.7800000003</v>
      </c>
      <c r="I42" s="25">
        <f t="shared" si="14"/>
        <v>-1515680.73</v>
      </c>
      <c r="J42" s="25">
        <f t="shared" si="14"/>
        <v>-2054324.62</v>
      </c>
      <c r="K42" s="25">
        <f t="shared" si="14"/>
        <v>-1582558.29</v>
      </c>
      <c r="L42" s="25">
        <f t="shared" si="14"/>
        <v>-1007837.3899999999</v>
      </c>
      <c r="M42" s="25">
        <f t="shared" si="14"/>
        <v>-629387.6</v>
      </c>
      <c r="N42" s="25">
        <f>+N43+N46+N55+N56</f>
        <v>-19755761.840000004</v>
      </c>
    </row>
    <row r="43" spans="1:14" ht="18.75" customHeight="1">
      <c r="A43" s="17" t="s">
        <v>59</v>
      </c>
      <c r="B43" s="26">
        <f>B44+B45</f>
        <v>-2275671.8</v>
      </c>
      <c r="C43" s="26">
        <f>C44+C45</f>
        <v>-2269329.6</v>
      </c>
      <c r="D43" s="26">
        <f>D44+D45</f>
        <v>-1656925.4</v>
      </c>
      <c r="E43" s="26">
        <f>E44+E45</f>
        <v>-182248</v>
      </c>
      <c r="F43" s="26">
        <f aca="true" t="shared" si="15" ref="F43:M43">F44+F45</f>
        <v>-1367034.8</v>
      </c>
      <c r="G43" s="26">
        <f t="shared" si="15"/>
        <v>-2561181</v>
      </c>
      <c r="H43" s="26">
        <f t="shared" si="15"/>
        <v>-3019134.2</v>
      </c>
      <c r="I43" s="26">
        <f t="shared" si="15"/>
        <v>-1486723.4</v>
      </c>
      <c r="J43" s="26">
        <f t="shared" si="15"/>
        <v>-1858678.8</v>
      </c>
      <c r="K43" s="26">
        <f t="shared" si="15"/>
        <v>-1526000.2</v>
      </c>
      <c r="L43" s="26">
        <f t="shared" si="15"/>
        <v>-971409.2</v>
      </c>
      <c r="M43" s="26">
        <f t="shared" si="15"/>
        <v>-620547.6</v>
      </c>
      <c r="N43" s="25">
        <f aca="true" t="shared" si="16" ref="N43:N56">SUM(B43:M43)</f>
        <v>-19794884.000000004</v>
      </c>
    </row>
    <row r="44" spans="1:25" ht="18.75" customHeight="1">
      <c r="A44" s="13" t="s">
        <v>60</v>
      </c>
      <c r="B44" s="20">
        <f>ROUND(-B9*$D$3,2)</f>
        <v>-2275671.8</v>
      </c>
      <c r="C44" s="20">
        <f>ROUND(-C9*$D$3,2)</f>
        <v>-2269329.6</v>
      </c>
      <c r="D44" s="20">
        <f>ROUND(-D9*$D$3,2)</f>
        <v>-1656925.4</v>
      </c>
      <c r="E44" s="20">
        <f>ROUND(-E9*$D$3,2)</f>
        <v>-182248</v>
      </c>
      <c r="F44" s="20">
        <f aca="true" t="shared" si="17" ref="F44:M44">ROUND(-F9*$D$3,2)</f>
        <v>-1367034.8</v>
      </c>
      <c r="G44" s="20">
        <f t="shared" si="17"/>
        <v>-2561181</v>
      </c>
      <c r="H44" s="20">
        <f t="shared" si="17"/>
        <v>-3019134.2</v>
      </c>
      <c r="I44" s="20">
        <f t="shared" si="17"/>
        <v>-1486723.4</v>
      </c>
      <c r="J44" s="20">
        <f t="shared" si="17"/>
        <v>-1858678.8</v>
      </c>
      <c r="K44" s="20">
        <f t="shared" si="17"/>
        <v>-1526000.2</v>
      </c>
      <c r="L44" s="20">
        <f t="shared" si="17"/>
        <v>-971409.2</v>
      </c>
      <c r="M44" s="20">
        <f t="shared" si="17"/>
        <v>-620547.6</v>
      </c>
      <c r="N44" s="42">
        <f t="shared" si="16"/>
        <v>-19794884.000000004</v>
      </c>
      <c r="O44"/>
      <c r="P44"/>
      <c r="Q44"/>
      <c r="R44"/>
      <c r="S44"/>
      <c r="T44"/>
      <c r="U44"/>
      <c r="V44"/>
      <c r="W44"/>
      <c r="X44"/>
      <c r="Y44"/>
    </row>
    <row r="45" spans="1:25" ht="18.75" customHeight="1">
      <c r="A45" s="13" t="s">
        <v>61</v>
      </c>
      <c r="B45" s="20">
        <f>ROUND(B11*$D$3,2)</f>
        <v>0</v>
      </c>
      <c r="C45" s="20">
        <f>ROUND(C11*$D$3,2)</f>
        <v>0</v>
      </c>
      <c r="D45" s="20">
        <f>ROUND(D11*$D$3,2)</f>
        <v>0</v>
      </c>
      <c r="E45" s="20">
        <f>ROUND(E11*$D$3,2)</f>
        <v>0</v>
      </c>
      <c r="F45" s="20">
        <f aca="true" t="shared" si="18" ref="F45:M45">ROUND(F11*$D$3,2)</f>
        <v>0</v>
      </c>
      <c r="G45" s="20">
        <f t="shared" si="18"/>
        <v>0</v>
      </c>
      <c r="H45" s="20">
        <f t="shared" si="18"/>
        <v>0</v>
      </c>
      <c r="I45" s="20">
        <f t="shared" si="18"/>
        <v>0</v>
      </c>
      <c r="J45" s="20">
        <f t="shared" si="18"/>
        <v>0</v>
      </c>
      <c r="K45" s="20">
        <f t="shared" si="18"/>
        <v>0</v>
      </c>
      <c r="L45" s="20">
        <f t="shared" si="18"/>
        <v>0</v>
      </c>
      <c r="M45" s="20">
        <f t="shared" si="18"/>
        <v>0</v>
      </c>
      <c r="N45" s="42">
        <f>SUM(B45:M45)</f>
        <v>0</v>
      </c>
      <c r="O45"/>
      <c r="P45"/>
      <c r="Q45"/>
      <c r="R45"/>
      <c r="S45"/>
      <c r="T45"/>
      <c r="U45"/>
      <c r="V45"/>
      <c r="W45"/>
      <c r="X45"/>
      <c r="Y45"/>
    </row>
    <row r="46" spans="1:14" ht="18.75" customHeight="1">
      <c r="A46" s="17" t="s">
        <v>62</v>
      </c>
      <c r="B46" s="26">
        <f aca="true" t="shared" si="19" ref="B46:I46">SUM(B47:B54)</f>
        <v>-117752.3</v>
      </c>
      <c r="C46" s="26">
        <f t="shared" si="19"/>
        <v>-51767.97</v>
      </c>
      <c r="D46" s="26">
        <f t="shared" si="19"/>
        <v>-95446.93</v>
      </c>
      <c r="E46" s="26">
        <f t="shared" si="19"/>
        <v>-132537.36</v>
      </c>
      <c r="F46" s="26">
        <f t="shared" si="19"/>
        <v>-115220.58000000002</v>
      </c>
      <c r="G46" s="26">
        <f t="shared" si="19"/>
        <v>-81867.41999999998</v>
      </c>
      <c r="H46" s="26">
        <f t="shared" si="19"/>
        <v>-85097.04000000001</v>
      </c>
      <c r="I46" s="26">
        <f t="shared" si="19"/>
        <v>-62816.50000000001</v>
      </c>
      <c r="J46" s="26">
        <f>SUM(J47:J54)</f>
        <v>-232438.55</v>
      </c>
      <c r="K46" s="26">
        <f>SUM(K47:K54)</f>
        <v>-60618.28</v>
      </c>
      <c r="L46" s="26">
        <f>SUM(L47:L54)</f>
        <v>-49941.95</v>
      </c>
      <c r="M46" s="26">
        <f>SUM(M47:M54)</f>
        <v>-31903.88</v>
      </c>
      <c r="N46" s="26">
        <f>SUM(N47:N54)</f>
        <v>-1117408.76</v>
      </c>
    </row>
    <row r="47" spans="1:25" ht="18.75" customHeight="1">
      <c r="A47" s="13" t="s">
        <v>63</v>
      </c>
      <c r="B47" s="24">
        <v>-117482.7</v>
      </c>
      <c r="C47" s="24">
        <v>-51700.57</v>
      </c>
      <c r="D47" s="24">
        <v>-69946.93</v>
      </c>
      <c r="E47" s="24">
        <v>-104037.35999999999</v>
      </c>
      <c r="F47" s="24">
        <v>-115220.58000000002</v>
      </c>
      <c r="G47" s="24">
        <v>-81867.41999999998</v>
      </c>
      <c r="H47" s="24">
        <v>-69597.04000000001</v>
      </c>
      <c r="I47" s="24">
        <v>-62645.50000000001</v>
      </c>
      <c r="J47" s="24">
        <v>-121858.71999999997</v>
      </c>
      <c r="K47" s="24">
        <v>-60618.28</v>
      </c>
      <c r="L47" s="24">
        <v>-49941.95</v>
      </c>
      <c r="M47" s="24">
        <v>-31566.88</v>
      </c>
      <c r="N47" s="24">
        <f t="shared" si="16"/>
        <v>-936483.9299999999</v>
      </c>
      <c r="O47"/>
      <c r="P47"/>
      <c r="Q47"/>
      <c r="R47"/>
      <c r="S47"/>
      <c r="T47"/>
      <c r="U47"/>
      <c r="V47"/>
      <c r="W47"/>
      <c r="X47"/>
      <c r="Y47"/>
    </row>
    <row r="48" spans="1:25" ht="18.75" customHeight="1">
      <c r="A48" s="13" t="s">
        <v>64</v>
      </c>
      <c r="B48" s="24">
        <v>0</v>
      </c>
      <c r="C48" s="24">
        <v>0</v>
      </c>
      <c r="D48" s="24">
        <v>0</v>
      </c>
      <c r="E48" s="24">
        <v>0</v>
      </c>
      <c r="F48" s="24">
        <v>0</v>
      </c>
      <c r="G48" s="24">
        <v>0</v>
      </c>
      <c r="H48" s="24">
        <v>0</v>
      </c>
      <c r="I48" s="24">
        <v>-171</v>
      </c>
      <c r="J48" s="24">
        <v>0</v>
      </c>
      <c r="K48" s="24">
        <v>0</v>
      </c>
      <c r="L48" s="24">
        <v>0</v>
      </c>
      <c r="M48" s="24">
        <v>0</v>
      </c>
      <c r="N48" s="24">
        <f t="shared" si="16"/>
        <v>-171</v>
      </c>
      <c r="O48"/>
      <c r="P48"/>
      <c r="Q48"/>
      <c r="R48"/>
      <c r="S48"/>
      <c r="T48"/>
      <c r="U48"/>
      <c r="V48"/>
      <c r="W48"/>
      <c r="X48"/>
      <c r="Y48"/>
    </row>
    <row r="49" spans="1:25" ht="18.75" customHeight="1">
      <c r="A49" s="13" t="s">
        <v>65</v>
      </c>
      <c r="B49" s="24">
        <v>0</v>
      </c>
      <c r="C49" s="24">
        <v>0</v>
      </c>
      <c r="D49" s="24">
        <v>-25500</v>
      </c>
      <c r="E49" s="24">
        <v>-28500</v>
      </c>
      <c r="F49" s="24">
        <v>0</v>
      </c>
      <c r="G49" s="24">
        <v>0</v>
      </c>
      <c r="H49" s="24">
        <v>-15500</v>
      </c>
      <c r="I49" s="24">
        <v>0</v>
      </c>
      <c r="J49" s="24">
        <v>0</v>
      </c>
      <c r="K49" s="24">
        <v>0</v>
      </c>
      <c r="L49" s="24">
        <v>0</v>
      </c>
      <c r="M49" s="24">
        <v>0</v>
      </c>
      <c r="N49" s="24">
        <f t="shared" si="16"/>
        <v>-69500</v>
      </c>
      <c r="O49"/>
      <c r="P49"/>
      <c r="Q49"/>
      <c r="R49"/>
      <c r="S49"/>
      <c r="T49"/>
      <c r="U49"/>
      <c r="V49"/>
      <c r="W49"/>
      <c r="X49"/>
      <c r="Y49"/>
    </row>
    <row r="50" spans="1:25" ht="18.75" customHeight="1">
      <c r="A50" s="13" t="s">
        <v>66</v>
      </c>
      <c r="B50" s="24">
        <v>0</v>
      </c>
      <c r="C50" s="24">
        <v>0</v>
      </c>
      <c r="D50" s="24">
        <v>0</v>
      </c>
      <c r="E50" s="24">
        <v>0</v>
      </c>
      <c r="F50" s="24">
        <v>0</v>
      </c>
      <c r="G50" s="24">
        <v>0</v>
      </c>
      <c r="H50" s="24">
        <v>0</v>
      </c>
      <c r="I50" s="24">
        <v>0</v>
      </c>
      <c r="J50" s="24">
        <v>0</v>
      </c>
      <c r="K50" s="24">
        <v>0</v>
      </c>
      <c r="L50" s="24">
        <v>0</v>
      </c>
      <c r="M50" s="24">
        <v>0</v>
      </c>
      <c r="N50" s="21">
        <f t="shared" si="16"/>
        <v>0</v>
      </c>
      <c r="O50"/>
      <c r="P50"/>
      <c r="Q50"/>
      <c r="R50"/>
      <c r="S50"/>
      <c r="T50"/>
      <c r="U50"/>
      <c r="V50"/>
      <c r="W50"/>
      <c r="X50"/>
      <c r="Y50"/>
    </row>
    <row r="51" spans="1:25" ht="18.75" customHeight="1">
      <c r="A51" s="13" t="s">
        <v>67</v>
      </c>
      <c r="B51" s="24">
        <v>-269.6</v>
      </c>
      <c r="C51" s="24">
        <v>-67.4</v>
      </c>
      <c r="D51" s="24">
        <v>0</v>
      </c>
      <c r="E51" s="24">
        <v>0</v>
      </c>
      <c r="F51" s="24">
        <v>0</v>
      </c>
      <c r="G51" s="24">
        <v>0</v>
      </c>
      <c r="H51" s="24">
        <v>0</v>
      </c>
      <c r="I51" s="24">
        <v>0</v>
      </c>
      <c r="J51" s="24">
        <v>-6066</v>
      </c>
      <c r="K51" s="24">
        <v>0</v>
      </c>
      <c r="L51" s="24">
        <v>0</v>
      </c>
      <c r="M51" s="24">
        <v>-337</v>
      </c>
      <c r="N51" s="24">
        <f t="shared" si="16"/>
        <v>-6740</v>
      </c>
      <c r="O51"/>
      <c r="P51"/>
      <c r="Q51"/>
      <c r="R51"/>
      <c r="S51"/>
      <c r="T51"/>
      <c r="U51"/>
      <c r="V51"/>
      <c r="W51"/>
      <c r="X51"/>
      <c r="Y51"/>
    </row>
    <row r="52" spans="1:25" ht="18.75" customHeight="1">
      <c r="A52" s="16" t="s">
        <v>68</v>
      </c>
      <c r="B52" s="24">
        <v>0</v>
      </c>
      <c r="C52" s="24">
        <v>0</v>
      </c>
      <c r="D52" s="24">
        <v>0</v>
      </c>
      <c r="E52" s="24">
        <v>0</v>
      </c>
      <c r="F52" s="24">
        <v>0</v>
      </c>
      <c r="G52" s="24">
        <v>0</v>
      </c>
      <c r="H52" s="24">
        <v>0</v>
      </c>
      <c r="I52" s="24">
        <v>0</v>
      </c>
      <c r="J52" s="24">
        <v>0</v>
      </c>
      <c r="K52" s="24">
        <v>0</v>
      </c>
      <c r="L52" s="24">
        <v>0</v>
      </c>
      <c r="M52" s="24">
        <v>0</v>
      </c>
      <c r="N52" s="24">
        <f t="shared" si="16"/>
        <v>0</v>
      </c>
      <c r="O52"/>
      <c r="P52"/>
      <c r="Q52"/>
      <c r="R52"/>
      <c r="S52"/>
      <c r="T52"/>
      <c r="U52"/>
      <c r="V52"/>
      <c r="W52"/>
      <c r="X52"/>
      <c r="Y52"/>
    </row>
    <row r="53" spans="1:25" ht="18.75" customHeight="1">
      <c r="A53" s="16" t="s">
        <v>69</v>
      </c>
      <c r="B53" s="24">
        <v>0</v>
      </c>
      <c r="C53" s="24">
        <v>0</v>
      </c>
      <c r="D53" s="24">
        <v>0</v>
      </c>
      <c r="E53" s="24">
        <v>0</v>
      </c>
      <c r="F53" s="24">
        <v>0</v>
      </c>
      <c r="G53" s="24">
        <v>0</v>
      </c>
      <c r="H53" s="24">
        <v>0</v>
      </c>
      <c r="I53" s="24">
        <v>0</v>
      </c>
      <c r="J53" s="24">
        <v>0</v>
      </c>
      <c r="K53" s="24">
        <v>0</v>
      </c>
      <c r="L53" s="24">
        <v>0</v>
      </c>
      <c r="M53" s="24">
        <v>0</v>
      </c>
      <c r="N53" s="24">
        <f t="shared" si="16"/>
        <v>0</v>
      </c>
      <c r="O53"/>
      <c r="P53"/>
      <c r="Q53"/>
      <c r="R53"/>
      <c r="S53"/>
      <c r="T53"/>
      <c r="U53"/>
      <c r="V53"/>
      <c r="W53"/>
      <c r="X53"/>
      <c r="Y53"/>
    </row>
    <row r="54" spans="1:25" ht="18.75" customHeight="1">
      <c r="A54" s="16" t="s">
        <v>98</v>
      </c>
      <c r="B54" s="24">
        <v>0</v>
      </c>
      <c r="C54" s="24">
        <v>0</v>
      </c>
      <c r="D54" s="24">
        <v>0</v>
      </c>
      <c r="E54" s="24">
        <v>0</v>
      </c>
      <c r="F54" s="24">
        <v>0</v>
      </c>
      <c r="G54" s="24">
        <v>0</v>
      </c>
      <c r="H54" s="24">
        <v>0</v>
      </c>
      <c r="I54" s="24">
        <v>0</v>
      </c>
      <c r="J54" s="24">
        <v>-104513.83</v>
      </c>
      <c r="K54" s="24">
        <v>0</v>
      </c>
      <c r="L54" s="24">
        <v>0</v>
      </c>
      <c r="M54" s="24">
        <v>0</v>
      </c>
      <c r="N54" s="24">
        <f t="shared" si="16"/>
        <v>-104513.83</v>
      </c>
      <c r="O54"/>
      <c r="P54"/>
      <c r="Q54"/>
      <c r="R54"/>
      <c r="S54"/>
      <c r="T54"/>
      <c r="U54"/>
      <c r="V54"/>
      <c r="W54"/>
      <c r="X54"/>
      <c r="Y54"/>
    </row>
    <row r="55" spans="1:25" ht="18.75" customHeight="1">
      <c r="A55" s="17" t="s">
        <v>100</v>
      </c>
      <c r="B55" s="27">
        <v>120450.85</v>
      </c>
      <c r="C55" s="27">
        <v>137372.93000000002</v>
      </c>
      <c r="D55" s="27">
        <v>432348.64</v>
      </c>
      <c r="E55" s="27">
        <v>108231.48</v>
      </c>
      <c r="F55" s="27">
        <v>105600.29000000001</v>
      </c>
      <c r="G55" s="27">
        <v>103593.79000000001</v>
      </c>
      <c r="H55" s="27">
        <v>6519.46</v>
      </c>
      <c r="I55" s="27">
        <v>33859.17</v>
      </c>
      <c r="J55" s="27">
        <v>36792.73</v>
      </c>
      <c r="K55" s="27">
        <v>4060.1900000000023</v>
      </c>
      <c r="L55" s="27">
        <v>13513.76</v>
      </c>
      <c r="M55" s="27">
        <v>23063.879999999997</v>
      </c>
      <c r="N55" s="24">
        <f t="shared" si="16"/>
        <v>1125407.17</v>
      </c>
      <c r="O55"/>
      <c r="P55"/>
      <c r="Q55"/>
      <c r="R55"/>
      <c r="S55"/>
      <c r="T55"/>
      <c r="U55"/>
      <c r="V55"/>
      <c r="W55"/>
      <c r="X55"/>
      <c r="Y55"/>
    </row>
    <row r="56" spans="1:25" ht="18.75" customHeight="1">
      <c r="A56" s="17" t="s">
        <v>101</v>
      </c>
      <c r="B56" s="27">
        <v>0</v>
      </c>
      <c r="C56" s="27">
        <v>0</v>
      </c>
      <c r="D56" s="27">
        <v>31123.75</v>
      </c>
      <c r="E56" s="27">
        <v>0</v>
      </c>
      <c r="F56" s="27">
        <v>0</v>
      </c>
      <c r="G56" s="27">
        <v>0</v>
      </c>
      <c r="H56" s="27">
        <v>0</v>
      </c>
      <c r="I56" s="27">
        <v>0</v>
      </c>
      <c r="J56" s="27">
        <v>0</v>
      </c>
      <c r="K56" s="27">
        <v>0</v>
      </c>
      <c r="L56" s="27">
        <v>0</v>
      </c>
      <c r="M56" s="27">
        <v>0</v>
      </c>
      <c r="N56" s="24">
        <f t="shared" si="16"/>
        <v>31123.75</v>
      </c>
      <c r="O56"/>
      <c r="P56"/>
      <c r="Q56"/>
      <c r="R56"/>
      <c r="S56"/>
      <c r="T56"/>
      <c r="U56"/>
      <c r="V56"/>
      <c r="W56"/>
      <c r="X56"/>
      <c r="Y56"/>
    </row>
    <row r="57" spans="1:14" ht="15" customHeight="1">
      <c r="A57" s="32"/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  <c r="N57" s="20"/>
    </row>
    <row r="58" spans="1:25" ht="15.75">
      <c r="A58" s="2" t="s">
        <v>70</v>
      </c>
      <c r="B58" s="29">
        <f aca="true" t="shared" si="20" ref="B58:M58">+B36+B42</f>
        <v>26543883.050876357</v>
      </c>
      <c r="C58" s="29">
        <f t="shared" si="20"/>
        <v>18125992.8806055</v>
      </c>
      <c r="D58" s="29">
        <f t="shared" si="20"/>
        <v>18825009.026085947</v>
      </c>
      <c r="E58" s="29">
        <f t="shared" si="20"/>
        <v>3763921.2774159997</v>
      </c>
      <c r="F58" s="29">
        <f t="shared" si="20"/>
        <v>18249332.068559397</v>
      </c>
      <c r="G58" s="29">
        <f t="shared" si="20"/>
        <v>21981311.184</v>
      </c>
      <c r="H58" s="29">
        <f t="shared" si="20"/>
        <v>22676647.485999998</v>
      </c>
      <c r="I58" s="29">
        <f t="shared" si="20"/>
        <v>21370156.5096368</v>
      </c>
      <c r="J58" s="29">
        <f t="shared" si="20"/>
        <v>16293477.345832601</v>
      </c>
      <c r="K58" s="29">
        <f t="shared" si="20"/>
        <v>20057727.26544208</v>
      </c>
      <c r="L58" s="29">
        <f t="shared" si="20"/>
        <v>9153519.87327038</v>
      </c>
      <c r="M58" s="29">
        <f t="shared" si="20"/>
        <v>5281260.2460320005</v>
      </c>
      <c r="N58" s="29">
        <f>SUM(B58:M58)</f>
        <v>202322238.21375704</v>
      </c>
      <c r="O58"/>
      <c r="P58" s="62"/>
      <c r="Q58"/>
      <c r="R58"/>
      <c r="S58"/>
      <c r="T58"/>
      <c r="U58"/>
      <c r="V58"/>
      <c r="W58"/>
      <c r="X58"/>
      <c r="Y58"/>
    </row>
    <row r="59" spans="1:14" ht="15" customHeight="1">
      <c r="A59" s="34"/>
      <c r="B59" s="43"/>
      <c r="C59" s="43"/>
      <c r="D59" s="43"/>
      <c r="E59" s="43"/>
      <c r="F59" s="43"/>
      <c r="G59" s="43"/>
      <c r="H59" s="43"/>
      <c r="I59" s="43"/>
      <c r="J59" s="43"/>
      <c r="K59" s="43"/>
      <c r="L59" s="43"/>
      <c r="M59" s="43"/>
      <c r="N59" s="44"/>
    </row>
    <row r="60" spans="1:14" ht="15" customHeight="1">
      <c r="A60" s="28"/>
      <c r="B60" s="30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1"/>
    </row>
    <row r="61" spans="1:16" ht="18.75" customHeight="1">
      <c r="A61" s="2" t="s">
        <v>71</v>
      </c>
      <c r="B61" s="36">
        <f>SUM(B62:B75)</f>
        <v>26543883.049999997</v>
      </c>
      <c r="C61" s="36">
        <f aca="true" t="shared" si="21" ref="C61:M61">SUM(C62:C75)</f>
        <v>18125992.84</v>
      </c>
      <c r="D61" s="36">
        <f t="shared" si="21"/>
        <v>18825009.039999995</v>
      </c>
      <c r="E61" s="36">
        <f t="shared" si="21"/>
        <v>3763921.2899999996</v>
      </c>
      <c r="F61" s="36">
        <f t="shared" si="21"/>
        <v>18249332.11</v>
      </c>
      <c r="G61" s="36">
        <f t="shared" si="21"/>
        <v>21981311.230000004</v>
      </c>
      <c r="H61" s="36">
        <f t="shared" si="21"/>
        <v>22676647.5</v>
      </c>
      <c r="I61" s="36">
        <f t="shared" si="21"/>
        <v>21370156.489999995</v>
      </c>
      <c r="J61" s="36">
        <f t="shared" si="21"/>
        <v>16293477.359999998</v>
      </c>
      <c r="K61" s="36">
        <f t="shared" si="21"/>
        <v>20057727.249999996</v>
      </c>
      <c r="L61" s="36">
        <f t="shared" si="21"/>
        <v>9153519.910000002</v>
      </c>
      <c r="M61" s="36">
        <f t="shared" si="21"/>
        <v>5281260.260000001</v>
      </c>
      <c r="N61" s="29">
        <f>SUM(N62:N75)</f>
        <v>202322238.32999998</v>
      </c>
      <c r="P61" s="63"/>
    </row>
    <row r="62" spans="1:15" ht="18.75" customHeight="1">
      <c r="A62" s="17" t="s">
        <v>72</v>
      </c>
      <c r="B62" s="36">
        <v>5093439.779999999</v>
      </c>
      <c r="C62" s="36">
        <v>5266615.790000002</v>
      </c>
      <c r="D62" s="35">
        <v>0</v>
      </c>
      <c r="E62" s="35">
        <v>0</v>
      </c>
      <c r="F62" s="35">
        <v>0</v>
      </c>
      <c r="G62" s="35">
        <v>0</v>
      </c>
      <c r="H62" s="35">
        <v>0</v>
      </c>
      <c r="I62" s="35">
        <v>0</v>
      </c>
      <c r="J62" s="35">
        <v>0</v>
      </c>
      <c r="K62" s="35">
        <v>0</v>
      </c>
      <c r="L62" s="35">
        <v>0</v>
      </c>
      <c r="M62" s="35">
        <v>0</v>
      </c>
      <c r="N62" s="29">
        <f>SUM(B62:M62)</f>
        <v>10360055.57</v>
      </c>
      <c r="O62"/>
    </row>
    <row r="63" spans="1:15" ht="18.75" customHeight="1">
      <c r="A63" s="17" t="s">
        <v>73</v>
      </c>
      <c r="B63" s="36">
        <v>21450443.27</v>
      </c>
      <c r="C63" s="36">
        <v>12859377.049999999</v>
      </c>
      <c r="D63" s="35">
        <v>0</v>
      </c>
      <c r="E63" s="35">
        <v>0</v>
      </c>
      <c r="F63" s="35">
        <v>0</v>
      </c>
      <c r="G63" s="35">
        <v>0</v>
      </c>
      <c r="H63" s="35">
        <v>0</v>
      </c>
      <c r="I63" s="35">
        <v>0</v>
      </c>
      <c r="J63" s="35">
        <v>0</v>
      </c>
      <c r="K63" s="35">
        <v>0</v>
      </c>
      <c r="L63" s="35">
        <v>0</v>
      </c>
      <c r="M63" s="35">
        <v>0</v>
      </c>
      <c r="N63" s="29">
        <f aca="true" t="shared" si="22" ref="N63:N74">SUM(B63:M63)</f>
        <v>34309820.32</v>
      </c>
      <c r="O63"/>
    </row>
    <row r="64" spans="1:16" ht="18.75" customHeight="1">
      <c r="A64" s="17" t="s">
        <v>74</v>
      </c>
      <c r="B64" s="35">
        <v>0</v>
      </c>
      <c r="C64" s="35">
        <v>0</v>
      </c>
      <c r="D64" s="26">
        <v>18825009.039999995</v>
      </c>
      <c r="E64" s="35">
        <v>0</v>
      </c>
      <c r="F64" s="35">
        <v>0</v>
      </c>
      <c r="G64" s="35">
        <v>0</v>
      </c>
      <c r="H64" s="35">
        <v>0</v>
      </c>
      <c r="I64" s="35">
        <v>0</v>
      </c>
      <c r="J64" s="35">
        <v>0</v>
      </c>
      <c r="K64" s="35">
        <v>0</v>
      </c>
      <c r="L64" s="35">
        <v>0</v>
      </c>
      <c r="M64" s="35">
        <v>0</v>
      </c>
      <c r="N64" s="26">
        <f t="shared" si="22"/>
        <v>18825009.039999995</v>
      </c>
      <c r="P64"/>
    </row>
    <row r="65" spans="1:17" ht="18.75" customHeight="1">
      <c r="A65" s="17" t="s">
        <v>75</v>
      </c>
      <c r="B65" s="35">
        <v>0</v>
      </c>
      <c r="C65" s="35">
        <v>0</v>
      </c>
      <c r="D65" s="35">
        <v>0</v>
      </c>
      <c r="E65" s="26">
        <v>3763921.2899999996</v>
      </c>
      <c r="F65" s="35">
        <v>0</v>
      </c>
      <c r="G65" s="35">
        <v>0</v>
      </c>
      <c r="H65" s="35">
        <v>0</v>
      </c>
      <c r="I65" s="35">
        <v>0</v>
      </c>
      <c r="J65" s="35">
        <v>0</v>
      </c>
      <c r="K65" s="35">
        <v>0</v>
      </c>
      <c r="L65" s="35">
        <v>0</v>
      </c>
      <c r="M65" s="35">
        <v>0</v>
      </c>
      <c r="N65" s="29">
        <f t="shared" si="22"/>
        <v>3763921.2899999996</v>
      </c>
      <c r="Q65"/>
    </row>
    <row r="66" spans="1:18" ht="18.75" customHeight="1">
      <c r="A66" s="17" t="s">
        <v>76</v>
      </c>
      <c r="B66" s="35">
        <v>0</v>
      </c>
      <c r="C66" s="35">
        <v>0</v>
      </c>
      <c r="D66" s="35">
        <v>0</v>
      </c>
      <c r="E66" s="35">
        <v>0</v>
      </c>
      <c r="F66" s="26">
        <v>18249332.11</v>
      </c>
      <c r="G66" s="35">
        <v>0</v>
      </c>
      <c r="H66" s="35">
        <v>0</v>
      </c>
      <c r="I66" s="35">
        <v>0</v>
      </c>
      <c r="J66" s="35">
        <v>0</v>
      </c>
      <c r="K66" s="35">
        <v>0</v>
      </c>
      <c r="L66" s="35">
        <v>0</v>
      </c>
      <c r="M66" s="35">
        <v>0</v>
      </c>
      <c r="N66" s="26">
        <f t="shared" si="22"/>
        <v>18249332.11</v>
      </c>
      <c r="R66"/>
    </row>
    <row r="67" spans="1:19" ht="18.75" customHeight="1">
      <c r="A67" s="17" t="s">
        <v>77</v>
      </c>
      <c r="B67" s="35">
        <v>0</v>
      </c>
      <c r="C67" s="35">
        <v>0</v>
      </c>
      <c r="D67" s="35">
        <v>0</v>
      </c>
      <c r="E67" s="35">
        <v>0</v>
      </c>
      <c r="F67" s="35">
        <v>0</v>
      </c>
      <c r="G67" s="36">
        <v>21981311.230000004</v>
      </c>
      <c r="H67" s="35">
        <v>0</v>
      </c>
      <c r="I67" s="35">
        <v>0</v>
      </c>
      <c r="J67" s="35">
        <v>0</v>
      </c>
      <c r="K67" s="35">
        <v>0</v>
      </c>
      <c r="L67" s="35">
        <v>0</v>
      </c>
      <c r="M67" s="35">
        <v>0</v>
      </c>
      <c r="N67" s="29">
        <f t="shared" si="22"/>
        <v>21981311.230000004</v>
      </c>
      <c r="S67"/>
    </row>
    <row r="68" spans="1:20" ht="18.75" customHeight="1">
      <c r="A68" s="17" t="s">
        <v>78</v>
      </c>
      <c r="B68" s="35">
        <v>0</v>
      </c>
      <c r="C68" s="35">
        <v>0</v>
      </c>
      <c r="D68" s="35">
        <v>0</v>
      </c>
      <c r="E68" s="35">
        <v>0</v>
      </c>
      <c r="F68" s="35">
        <v>0</v>
      </c>
      <c r="G68" s="35">
        <v>0</v>
      </c>
      <c r="H68" s="36">
        <v>17799113.51</v>
      </c>
      <c r="I68" s="35">
        <v>0</v>
      </c>
      <c r="J68" s="35">
        <v>0</v>
      </c>
      <c r="K68" s="35">
        <v>0</v>
      </c>
      <c r="L68" s="35">
        <v>0</v>
      </c>
      <c r="M68" s="35">
        <v>0</v>
      </c>
      <c r="N68" s="29">
        <f t="shared" si="22"/>
        <v>17799113.51</v>
      </c>
      <c r="T68"/>
    </row>
    <row r="69" spans="1:20" ht="18.75" customHeight="1">
      <c r="A69" s="17" t="s">
        <v>79</v>
      </c>
      <c r="B69" s="35">
        <v>0</v>
      </c>
      <c r="C69" s="35">
        <v>0</v>
      </c>
      <c r="D69" s="35">
        <v>0</v>
      </c>
      <c r="E69" s="35">
        <v>0</v>
      </c>
      <c r="F69" s="35">
        <v>0</v>
      </c>
      <c r="G69" s="35">
        <v>0</v>
      </c>
      <c r="H69" s="36">
        <v>4877533.99</v>
      </c>
      <c r="I69" s="35">
        <v>0</v>
      </c>
      <c r="J69" s="35">
        <v>0</v>
      </c>
      <c r="K69" s="35">
        <v>0</v>
      </c>
      <c r="L69" s="35">
        <v>0</v>
      </c>
      <c r="M69" s="35">
        <v>0</v>
      </c>
      <c r="N69" s="29">
        <f t="shared" si="22"/>
        <v>4877533.99</v>
      </c>
      <c r="T69"/>
    </row>
    <row r="70" spans="1:21" ht="18.75" customHeight="1">
      <c r="A70" s="17" t="s">
        <v>80</v>
      </c>
      <c r="B70" s="35">
        <v>0</v>
      </c>
      <c r="C70" s="35">
        <v>0</v>
      </c>
      <c r="D70" s="35">
        <v>0</v>
      </c>
      <c r="E70" s="35">
        <v>0</v>
      </c>
      <c r="F70" s="35">
        <v>0</v>
      </c>
      <c r="G70" s="35">
        <v>0</v>
      </c>
      <c r="H70" s="35">
        <v>0</v>
      </c>
      <c r="I70" s="26">
        <v>21370156.489999995</v>
      </c>
      <c r="J70" s="35">
        <v>0</v>
      </c>
      <c r="K70" s="35">
        <v>0</v>
      </c>
      <c r="L70" s="35">
        <v>0</v>
      </c>
      <c r="M70" s="35">
        <v>0</v>
      </c>
      <c r="N70" s="26">
        <f t="shared" si="22"/>
        <v>21370156.489999995</v>
      </c>
      <c r="U70"/>
    </row>
    <row r="71" spans="1:22" ht="18.75" customHeight="1">
      <c r="A71" s="17" t="s">
        <v>81</v>
      </c>
      <c r="B71" s="35">
        <v>0</v>
      </c>
      <c r="C71" s="35">
        <v>0</v>
      </c>
      <c r="D71" s="35">
        <v>0</v>
      </c>
      <c r="E71" s="35">
        <v>0</v>
      </c>
      <c r="F71" s="35">
        <v>0</v>
      </c>
      <c r="G71" s="35">
        <v>0</v>
      </c>
      <c r="H71" s="35">
        <v>0</v>
      </c>
      <c r="I71" s="35">
        <v>0</v>
      </c>
      <c r="J71" s="26">
        <v>16293477.359999998</v>
      </c>
      <c r="K71" s="35">
        <v>0</v>
      </c>
      <c r="L71" s="35">
        <v>0</v>
      </c>
      <c r="M71" s="35">
        <v>0</v>
      </c>
      <c r="N71" s="29">
        <f t="shared" si="22"/>
        <v>16293477.359999998</v>
      </c>
      <c r="V71"/>
    </row>
    <row r="72" spans="1:23" ht="18.75" customHeight="1">
      <c r="A72" s="17" t="s">
        <v>82</v>
      </c>
      <c r="B72" s="35">
        <v>0</v>
      </c>
      <c r="C72" s="35">
        <v>0</v>
      </c>
      <c r="D72" s="35">
        <v>0</v>
      </c>
      <c r="E72" s="35">
        <v>0</v>
      </c>
      <c r="F72" s="35">
        <v>0</v>
      </c>
      <c r="G72" s="35">
        <v>0</v>
      </c>
      <c r="H72" s="35">
        <v>0</v>
      </c>
      <c r="I72" s="35">
        <v>0</v>
      </c>
      <c r="J72" s="35">
        <v>0</v>
      </c>
      <c r="K72" s="26">
        <v>20057727.249999996</v>
      </c>
      <c r="L72" s="35">
        <v>0</v>
      </c>
      <c r="M72" s="57">
        <v>0</v>
      </c>
      <c r="N72" s="26">
        <f t="shared" si="22"/>
        <v>20057727.249999996</v>
      </c>
      <c r="W72"/>
    </row>
    <row r="73" spans="1:24" ht="18.75" customHeight="1">
      <c r="A73" s="17" t="s">
        <v>83</v>
      </c>
      <c r="B73" s="35">
        <v>0</v>
      </c>
      <c r="C73" s="35">
        <v>0</v>
      </c>
      <c r="D73" s="35">
        <v>0</v>
      </c>
      <c r="E73" s="35">
        <v>0</v>
      </c>
      <c r="F73" s="35">
        <v>0</v>
      </c>
      <c r="G73" s="35">
        <v>0</v>
      </c>
      <c r="H73" s="35">
        <v>0</v>
      </c>
      <c r="I73" s="35">
        <v>0</v>
      </c>
      <c r="J73" s="35">
        <v>0</v>
      </c>
      <c r="K73" s="35">
        <v>0</v>
      </c>
      <c r="L73" s="26">
        <v>9153519.910000002</v>
      </c>
      <c r="M73" s="35">
        <v>0</v>
      </c>
      <c r="N73" s="29">
        <f t="shared" si="22"/>
        <v>9153519.910000002</v>
      </c>
      <c r="X73"/>
    </row>
    <row r="74" spans="1:25" ht="18.75" customHeight="1">
      <c r="A74" s="17" t="s">
        <v>84</v>
      </c>
      <c r="B74" s="35">
        <v>0</v>
      </c>
      <c r="C74" s="35">
        <v>0</v>
      </c>
      <c r="D74" s="35">
        <v>0</v>
      </c>
      <c r="E74" s="35">
        <v>0</v>
      </c>
      <c r="F74" s="35">
        <v>0</v>
      </c>
      <c r="G74" s="35">
        <v>0</v>
      </c>
      <c r="H74" s="35">
        <v>0</v>
      </c>
      <c r="I74" s="35">
        <v>0</v>
      </c>
      <c r="J74" s="35">
        <v>0</v>
      </c>
      <c r="K74" s="35">
        <v>0</v>
      </c>
      <c r="L74" s="35">
        <v>0</v>
      </c>
      <c r="M74" s="26">
        <v>5281260.260000001</v>
      </c>
      <c r="N74" s="26">
        <f t="shared" si="22"/>
        <v>5281260.260000001</v>
      </c>
      <c r="Y74"/>
    </row>
    <row r="75" spans="1:25" ht="18.75" customHeight="1">
      <c r="A75" s="34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/>
      <c r="P75"/>
      <c r="Q75"/>
      <c r="R75"/>
      <c r="S75"/>
      <c r="T75"/>
      <c r="U75"/>
      <c r="V75"/>
      <c r="W75"/>
      <c r="X75"/>
      <c r="Y75"/>
    </row>
    <row r="76" spans="1:14" ht="17.25" customHeight="1">
      <c r="A76" s="65"/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</row>
    <row r="77" spans="1:14" ht="15" customHeight="1">
      <c r="A77" s="37"/>
      <c r="B77" s="38"/>
      <c r="C77" s="38"/>
      <c r="D77" s="38"/>
      <c r="E77" s="38"/>
      <c r="F77" s="38"/>
      <c r="G77" s="38"/>
      <c r="H77" s="38"/>
      <c r="I77" s="38"/>
      <c r="J77" s="38"/>
      <c r="K77" s="38"/>
      <c r="L77" s="38"/>
      <c r="M77" s="38"/>
      <c r="N77" s="39"/>
    </row>
    <row r="78" spans="1:14" ht="18.75" customHeight="1">
      <c r="A78" s="2" t="s">
        <v>102</v>
      </c>
      <c r="B78" s="35">
        <v>0</v>
      </c>
      <c r="C78" s="35">
        <v>0</v>
      </c>
      <c r="D78" s="35">
        <v>0</v>
      </c>
      <c r="E78" s="35">
        <v>0</v>
      </c>
      <c r="F78" s="35">
        <v>0</v>
      </c>
      <c r="G78" s="35">
        <v>0</v>
      </c>
      <c r="H78" s="35">
        <v>0</v>
      </c>
      <c r="I78" s="35">
        <v>0</v>
      </c>
      <c r="J78" s="35">
        <v>0</v>
      </c>
      <c r="K78" s="35">
        <v>0</v>
      </c>
      <c r="L78" s="35">
        <v>0</v>
      </c>
      <c r="M78" s="35">
        <v>0</v>
      </c>
      <c r="N78" s="29"/>
    </row>
    <row r="79" spans="1:15" ht="18.75" customHeight="1">
      <c r="A79" s="17" t="s">
        <v>85</v>
      </c>
      <c r="B79" s="40">
        <f>5528380.3/2430497</f>
        <v>2.2745884072269993</v>
      </c>
      <c r="C79" s="40">
        <f>5898888.54/2635039</f>
        <v>2.238634244123142</v>
      </c>
      <c r="D79" s="40">
        <v>0</v>
      </c>
      <c r="E79" s="40">
        <v>0</v>
      </c>
      <c r="F79" s="35">
        <v>0</v>
      </c>
      <c r="G79" s="35">
        <v>0</v>
      </c>
      <c r="H79" s="40">
        <v>0</v>
      </c>
      <c r="I79" s="40">
        <v>0</v>
      </c>
      <c r="J79" s="40">
        <v>0</v>
      </c>
      <c r="K79" s="35">
        <v>0</v>
      </c>
      <c r="L79" s="40">
        <v>0</v>
      </c>
      <c r="M79" s="40">
        <v>0</v>
      </c>
      <c r="N79" s="29"/>
      <c r="O79"/>
    </row>
    <row r="80" spans="1:15" ht="18.75" customHeight="1">
      <c r="A80" s="17" t="s">
        <v>86</v>
      </c>
      <c r="B80" s="40">
        <f>23288476/11764169</f>
        <v>1.979610799538837</v>
      </c>
      <c r="C80" s="40">
        <f>14410828.94/7718112</f>
        <v>1.8671443145681224</v>
      </c>
      <c r="D80" s="40">
        <v>0</v>
      </c>
      <c r="E80" s="40">
        <v>0</v>
      </c>
      <c r="F80" s="35">
        <v>0</v>
      </c>
      <c r="G80" s="35">
        <v>0</v>
      </c>
      <c r="H80" s="40">
        <v>0</v>
      </c>
      <c r="I80" s="40">
        <v>0</v>
      </c>
      <c r="J80" s="40">
        <v>0</v>
      </c>
      <c r="K80" s="35">
        <v>0</v>
      </c>
      <c r="L80" s="40">
        <v>0</v>
      </c>
      <c r="M80" s="40">
        <v>0</v>
      </c>
      <c r="N80" s="29"/>
      <c r="O80"/>
    </row>
    <row r="81" spans="1:16" ht="18.75" customHeight="1">
      <c r="A81" s="17" t="s">
        <v>87</v>
      </c>
      <c r="B81" s="40">
        <v>0</v>
      </c>
      <c r="C81" s="40">
        <v>0</v>
      </c>
      <c r="D81" s="22">
        <f>(D$37+D$38+D$39)/D$7</f>
        <v>1.8153933640433888</v>
      </c>
      <c r="E81" s="40">
        <v>0</v>
      </c>
      <c r="F81" s="35">
        <v>0</v>
      </c>
      <c r="G81" s="35">
        <v>0</v>
      </c>
      <c r="H81" s="40">
        <v>0</v>
      </c>
      <c r="I81" s="40">
        <v>0</v>
      </c>
      <c r="J81" s="40">
        <v>0</v>
      </c>
      <c r="K81" s="35">
        <v>0</v>
      </c>
      <c r="L81" s="40">
        <v>0</v>
      </c>
      <c r="M81" s="40">
        <v>0</v>
      </c>
      <c r="N81" s="26"/>
      <c r="P81"/>
    </row>
    <row r="82" spans="1:17" ht="18.75" customHeight="1">
      <c r="A82" s="17" t="s">
        <v>88</v>
      </c>
      <c r="B82" s="40">
        <v>0</v>
      </c>
      <c r="C82" s="40">
        <v>0</v>
      </c>
      <c r="D82" s="40">
        <v>0</v>
      </c>
      <c r="E82" s="22">
        <f>(E$37+E$38+E$39)/E$7</f>
        <v>2.526567243454301</v>
      </c>
      <c r="F82" s="35">
        <v>0</v>
      </c>
      <c r="G82" s="35">
        <v>0</v>
      </c>
      <c r="H82" s="40">
        <v>0</v>
      </c>
      <c r="I82" s="40">
        <v>0</v>
      </c>
      <c r="J82" s="40">
        <v>0</v>
      </c>
      <c r="K82" s="35">
        <v>0</v>
      </c>
      <c r="L82" s="40">
        <v>0</v>
      </c>
      <c r="M82" s="40">
        <v>0</v>
      </c>
      <c r="N82" s="29"/>
      <c r="Q82"/>
    </row>
    <row r="83" spans="1:18" ht="18.75" customHeight="1">
      <c r="A83" s="17" t="s">
        <v>89</v>
      </c>
      <c r="B83" s="40">
        <v>0</v>
      </c>
      <c r="C83" s="40">
        <v>0</v>
      </c>
      <c r="D83" s="40">
        <v>0</v>
      </c>
      <c r="E83" s="40">
        <v>0</v>
      </c>
      <c r="F83" s="40">
        <f>(F$37+F$38+F$39)/F$7</f>
        <v>2.1198793483218528</v>
      </c>
      <c r="G83" s="35">
        <v>0</v>
      </c>
      <c r="H83" s="40">
        <v>0</v>
      </c>
      <c r="I83" s="40">
        <v>0</v>
      </c>
      <c r="J83" s="40">
        <v>0</v>
      </c>
      <c r="K83" s="35">
        <v>0</v>
      </c>
      <c r="L83" s="40">
        <v>0</v>
      </c>
      <c r="M83" s="40">
        <v>0</v>
      </c>
      <c r="N83" s="26"/>
      <c r="R83"/>
    </row>
    <row r="84" spans="1:19" ht="18.75" customHeight="1">
      <c r="A84" s="17" t="s">
        <v>90</v>
      </c>
      <c r="B84" s="40">
        <v>0</v>
      </c>
      <c r="C84" s="40">
        <v>0</v>
      </c>
      <c r="D84" s="40">
        <v>0</v>
      </c>
      <c r="E84" s="40">
        <v>0</v>
      </c>
      <c r="F84" s="35">
        <v>0</v>
      </c>
      <c r="G84" s="40">
        <f>(G$37+G$38+G$39)/G$7</f>
        <v>1.6810577591212703</v>
      </c>
      <c r="H84" s="40">
        <v>0</v>
      </c>
      <c r="I84" s="40">
        <v>0</v>
      </c>
      <c r="J84" s="40">
        <v>0</v>
      </c>
      <c r="K84" s="35">
        <v>0</v>
      </c>
      <c r="L84" s="40">
        <v>0</v>
      </c>
      <c r="M84" s="40">
        <v>0</v>
      </c>
      <c r="N84" s="29"/>
      <c r="S84"/>
    </row>
    <row r="85" spans="1:20" ht="18.75" customHeight="1">
      <c r="A85" s="17" t="s">
        <v>91</v>
      </c>
      <c r="B85" s="40">
        <v>0</v>
      </c>
      <c r="C85" s="40">
        <v>0</v>
      </c>
      <c r="D85" s="40">
        <v>0</v>
      </c>
      <c r="E85" s="40">
        <v>0</v>
      </c>
      <c r="F85" s="35">
        <v>0</v>
      </c>
      <c r="G85" s="35">
        <v>0</v>
      </c>
      <c r="H85" s="40">
        <f>20122339.5/10176111</f>
        <v>1.9774095919354653</v>
      </c>
      <c r="I85" s="40">
        <v>0</v>
      </c>
      <c r="J85" s="40">
        <v>0</v>
      </c>
      <c r="K85" s="35">
        <v>0</v>
      </c>
      <c r="L85" s="40">
        <v>0</v>
      </c>
      <c r="M85" s="40">
        <v>0</v>
      </c>
      <c r="N85" s="29"/>
      <c r="T85"/>
    </row>
    <row r="86" spans="1:20" ht="18.75" customHeight="1">
      <c r="A86" s="17" t="s">
        <v>92</v>
      </c>
      <c r="B86" s="40">
        <v>0</v>
      </c>
      <c r="C86" s="40">
        <v>0</v>
      </c>
      <c r="D86" s="40">
        <v>0</v>
      </c>
      <c r="E86" s="40">
        <v>0</v>
      </c>
      <c r="F86" s="35">
        <v>0</v>
      </c>
      <c r="G86" s="35">
        <v>0</v>
      </c>
      <c r="H86" s="40">
        <f>5652019.78/2922229</f>
        <v>1.93414676946947</v>
      </c>
      <c r="I86" s="40">
        <v>0</v>
      </c>
      <c r="J86" s="40">
        <v>0</v>
      </c>
      <c r="K86" s="35">
        <v>0</v>
      </c>
      <c r="L86" s="40">
        <v>0</v>
      </c>
      <c r="M86" s="40">
        <v>0</v>
      </c>
      <c r="N86" s="29"/>
      <c r="T86"/>
    </row>
    <row r="87" spans="1:21" ht="18.75" customHeight="1">
      <c r="A87" s="17" t="s">
        <v>93</v>
      </c>
      <c r="B87" s="40">
        <v>0</v>
      </c>
      <c r="C87" s="40">
        <v>0</v>
      </c>
      <c r="D87" s="40">
        <v>0</v>
      </c>
      <c r="E87" s="40">
        <v>0</v>
      </c>
      <c r="F87" s="35">
        <v>0</v>
      </c>
      <c r="G87" s="35">
        <v>0</v>
      </c>
      <c r="H87" s="40">
        <v>0</v>
      </c>
      <c r="I87" s="40">
        <f>(I$37+I$38+I$39)/I$7</f>
        <v>1.92053668326988</v>
      </c>
      <c r="J87" s="40">
        <v>0</v>
      </c>
      <c r="K87" s="35">
        <v>0</v>
      </c>
      <c r="L87" s="40">
        <v>0</v>
      </c>
      <c r="M87" s="40">
        <v>0</v>
      </c>
      <c r="N87" s="26"/>
      <c r="U87"/>
    </row>
    <row r="88" spans="1:22" ht="18.75" customHeight="1">
      <c r="A88" s="17" t="s">
        <v>94</v>
      </c>
      <c r="B88" s="40">
        <v>0</v>
      </c>
      <c r="C88" s="40">
        <v>0</v>
      </c>
      <c r="D88" s="40">
        <v>0</v>
      </c>
      <c r="E88" s="40">
        <v>0</v>
      </c>
      <c r="F88" s="35">
        <v>0</v>
      </c>
      <c r="G88" s="35">
        <v>0</v>
      </c>
      <c r="H88" s="40">
        <v>0</v>
      </c>
      <c r="I88" s="40">
        <v>0</v>
      </c>
      <c r="J88" s="40">
        <f>(J$37+J$38+J$39)/J$7</f>
        <v>2.1632778287842385</v>
      </c>
      <c r="K88" s="35">
        <v>0</v>
      </c>
      <c r="L88" s="40">
        <v>0</v>
      </c>
      <c r="M88" s="40">
        <v>0</v>
      </c>
      <c r="N88" s="29"/>
      <c r="V88"/>
    </row>
    <row r="89" spans="1:23" ht="18.75" customHeight="1">
      <c r="A89" s="17" t="s">
        <v>95</v>
      </c>
      <c r="B89" s="40">
        <v>0</v>
      </c>
      <c r="C89" s="40">
        <v>0</v>
      </c>
      <c r="D89" s="40">
        <v>0</v>
      </c>
      <c r="E89" s="40">
        <v>0</v>
      </c>
      <c r="F89" s="35">
        <v>0</v>
      </c>
      <c r="G89" s="35">
        <v>0</v>
      </c>
      <c r="H89" s="40">
        <v>0</v>
      </c>
      <c r="I89" s="40">
        <v>0</v>
      </c>
      <c r="J89" s="40">
        <v>0</v>
      </c>
      <c r="K89" s="22">
        <f>(K$37+K$38+K$39)/K$7</f>
        <v>2.068360076421463</v>
      </c>
      <c r="L89" s="40">
        <v>0</v>
      </c>
      <c r="M89" s="40">
        <v>0</v>
      </c>
      <c r="N89" s="26"/>
      <c r="W89"/>
    </row>
    <row r="90" spans="1:24" ht="18.75" customHeight="1">
      <c r="A90" s="17" t="s">
        <v>96</v>
      </c>
      <c r="B90" s="40">
        <v>0</v>
      </c>
      <c r="C90" s="40">
        <v>0</v>
      </c>
      <c r="D90" s="40">
        <v>0</v>
      </c>
      <c r="E90" s="40">
        <v>0</v>
      </c>
      <c r="F90" s="35">
        <v>0</v>
      </c>
      <c r="G90" s="35">
        <v>0</v>
      </c>
      <c r="H90" s="40">
        <v>0</v>
      </c>
      <c r="I90" s="40">
        <v>0</v>
      </c>
      <c r="J90" s="40">
        <v>0</v>
      </c>
      <c r="K90" s="40">
        <v>0</v>
      </c>
      <c r="L90" s="40">
        <f>(L$37+L$38+L$39)/L$7</f>
        <v>2.456056067768033</v>
      </c>
      <c r="M90" s="40">
        <v>0</v>
      </c>
      <c r="N90" s="58"/>
      <c r="X90"/>
    </row>
    <row r="91" spans="1:25" ht="18.75" customHeight="1">
      <c r="A91" s="34" t="s">
        <v>97</v>
      </c>
      <c r="B91" s="41">
        <v>0</v>
      </c>
      <c r="C91" s="41">
        <v>0</v>
      </c>
      <c r="D91" s="41">
        <v>0</v>
      </c>
      <c r="E91" s="41">
        <v>0</v>
      </c>
      <c r="F91" s="41">
        <v>0</v>
      </c>
      <c r="G91" s="41">
        <v>0</v>
      </c>
      <c r="H91" s="41">
        <v>0</v>
      </c>
      <c r="I91" s="41">
        <v>0</v>
      </c>
      <c r="J91" s="41">
        <v>0</v>
      </c>
      <c r="K91" s="41">
        <v>0</v>
      </c>
      <c r="L91" s="41">
        <v>0</v>
      </c>
      <c r="M91" s="45">
        <f>(M$37+M$38+M$39)/M$7</f>
        <v>2.4060522662780497</v>
      </c>
      <c r="N91" s="46"/>
      <c r="Y91"/>
    </row>
    <row r="92" spans="1:13" ht="99" customHeight="1">
      <c r="A92" s="64" t="s">
        <v>103</v>
      </c>
      <c r="B92" s="64"/>
      <c r="C92" s="64"/>
      <c r="D92" s="64"/>
      <c r="E92" s="64"/>
      <c r="F92" s="64"/>
      <c r="G92" s="64"/>
      <c r="H92" s="64"/>
      <c r="I92" s="64"/>
      <c r="J92" s="64"/>
      <c r="K92" s="64"/>
      <c r="L92" s="64"/>
      <c r="M92" s="64"/>
    </row>
  </sheetData>
  <sheetProtection/>
  <mergeCells count="7">
    <mergeCell ref="A1:N1"/>
    <mergeCell ref="A2:N2"/>
    <mergeCell ref="A4:A6"/>
    <mergeCell ref="B4:M4"/>
    <mergeCell ref="N4:N6"/>
    <mergeCell ref="A92:M92"/>
    <mergeCell ref="A76:N76"/>
  </mergeCells>
  <printOptions horizontalCentered="1"/>
  <pageMargins left="0.5118110236220472" right="0.5118110236220472" top="0.6299212598425197" bottom="0.2755905511811024" header="0.31496062992125984" footer="0.31496062992125984"/>
  <pageSetup fitToHeight="2" horizontalDpi="600" verticalDpi="600" orientation="landscape" paperSize="8" scale="57" r:id="rId2"/>
  <rowBreaks count="1" manualBreakCount="1">
    <brk id="59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cp:lastPrinted>2017-05-03T17:08:31Z</cp:lastPrinted>
  <dcterms:created xsi:type="dcterms:W3CDTF">2012-11-28T17:54:39Z</dcterms:created>
  <dcterms:modified xsi:type="dcterms:W3CDTF">2017-05-03T17:23:40Z</dcterms:modified>
  <cp:category/>
  <cp:version/>
  <cp:contentType/>
  <cp:contentStatus/>
</cp:coreProperties>
</file>