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<sst xmlns="http://schemas.openxmlformats.org/spreadsheetml/2006/main" count="105" uniqueCount="103">
  <si>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</si>
  <si>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</si>
  <si>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</si>
  <si>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</si>
  <si>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</si>
  <si>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</si>
  <si>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</si>
  <si>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</si>
  <si>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</si>
  <si>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</si>
  <si>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</si>
  <si>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</si>
  <si>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</si>
  <si>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</si>
  <si>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</si>
  <si>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</si>
  <si>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</si>
  <si>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</si>
  <si>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</si>
  <si>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</si>
  <si>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</si>
  <si>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</si>
  <si>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</si>
  <si>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</si>
  <si>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</si>
  <si>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</si>
  <si>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</si>
  <si>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</si>
  <si>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</si>
  <si>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</si>
  <si>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</si>
  <si>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</si>
  <si>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</si>
  <si>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</si>
  <si>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</si>
  <si>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</si>
  <si>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</si>
  <si>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</si>
  <si>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</si>
  <si>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</si>
  <si>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</si>
  <si>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</si>
  <si>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</si>
  <si>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</si>
  <si>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</si>
  <si>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</si>
  <si>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</si>
  <si>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</si>
  <si>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</si>
  <si>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</si>
  <si>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</si>
  <si>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</si>
  <si>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</si>
  <si>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</si>
  <si>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</si>
  <si>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</si>
  <si>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</si>
  <si>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</si>
  <si>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</si>
  <si>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</si>
  <si>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</si>
  <si>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</si>
  <si>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</si>
  <si>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</si>
  <si>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</si>
  <si>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</si>
  <si>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</si>
  <si>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</si>
  <si>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</si>
  <si>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</si>
  <si>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</si>
  <si>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</si>
  <si>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</si>
  <si>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</si>
  <si>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</si>
  <si>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</si>
  <si>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</si>
  <si>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</si>
  <si>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</si>
  <si>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</si>
  <si>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</si>
  <si>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</si>
  <si>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</si>
  <si>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</si>
  <si>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</si>
  <si>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</si>
  <si>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</si>
  <si>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</si>
  <si>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</si>
  <si>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</si>
  <si>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</si>
  <si>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</si>
  <si>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</si>
  <si>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</si>
  <si>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</si>
  <si>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</si>
  <si>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</si>
  <si>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</si>
  <si>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</si>
  <si>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24/03/17 - VENCIMENTO 05/04/17</t>
  </si>
  <si>
    <t>5.3. Revisão de Remuneração pelo Transporte Coletivo (1)</t>
  </si>
  <si>
    <t>8. Tarifa de Remuneração por Passageiro (2)</t>
  </si>
  <si>
    <t>Nota: (1) Revisão de remuneração da rede da madrugada (linhas norturnas), mês de dezembro/16, áreas 1 e 2.
            (2)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</si>
</sst>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498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498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4980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8" t="s">
        <v>34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21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0" t="s">
        <v>1</v>
      </c>
      <c r="B4" s="70" t="s">
        <v>42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1" t="s">
        <v>2</v>
      </c>
    </row>
    <row r="5" spans="1:14" ht="42" customHeight="1">
      <c r="A5" s="70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0"/>
    </row>
    <row r="6" spans="1:14" ht="20.25" customHeight="1">
      <c r="A6" s="70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0"/>
    </row>
    <row r="7" spans="1:25" ht="18.75" customHeight="1">
      <c r="A7" s="9" t="s">
        <v>3</v>
      </c>
      <c r="B7" s="10">
        <f>B8+B20+B24</f>
        <v>518188</v>
      </c>
      <c r="C7" s="10">
        <f>C8+C20+C24</f>
        <v>388048</v>
      </c>
      <c r="D7" s="10">
        <f>D8+D20+D24</f>
        <v>400223</v>
      </c>
      <c r="E7" s="10">
        <f>E8+E20+E24</f>
        <v>57338</v>
      </c>
      <c r="F7" s="10">
        <f aca="true" t="shared" si="0" ref="F7:M7">F8+F20+F24</f>
        <v>341917</v>
      </c>
      <c r="G7" s="10">
        <f t="shared" si="0"/>
        <v>545958</v>
      </c>
      <c r="H7" s="10">
        <f t="shared" si="0"/>
        <v>491532</v>
      </c>
      <c r="I7" s="10">
        <f t="shared" si="0"/>
        <v>439304</v>
      </c>
      <c r="J7" s="10">
        <f t="shared" si="0"/>
        <v>316127</v>
      </c>
      <c r="K7" s="10">
        <f t="shared" si="0"/>
        <v>384086</v>
      </c>
      <c r="L7" s="10">
        <f t="shared" si="0"/>
        <v>156141</v>
      </c>
      <c r="M7" s="10">
        <f t="shared" si="0"/>
        <v>92547</v>
      </c>
      <c r="N7" s="10">
        <f>+N8+N20+N24</f>
        <v>4131409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229111</v>
      </c>
      <c r="C8" s="12">
        <f>+C9+C12+C16</f>
        <v>182435</v>
      </c>
      <c r="D8" s="12">
        <f>+D9+D12+D16</f>
        <v>203712</v>
      </c>
      <c r="E8" s="12">
        <f>+E9+E12+E16</f>
        <v>26680</v>
      </c>
      <c r="F8" s="12">
        <f aca="true" t="shared" si="1" ref="F8:M8">+F9+F12+F16</f>
        <v>158518</v>
      </c>
      <c r="G8" s="12">
        <f t="shared" si="1"/>
        <v>262692</v>
      </c>
      <c r="H8" s="12">
        <f t="shared" si="1"/>
        <v>231826</v>
      </c>
      <c r="I8" s="12">
        <f t="shared" si="1"/>
        <v>211459</v>
      </c>
      <c r="J8" s="12">
        <f t="shared" si="1"/>
        <v>152604</v>
      </c>
      <c r="K8" s="12">
        <f t="shared" si="1"/>
        <v>176352</v>
      </c>
      <c r="L8" s="12">
        <f t="shared" si="1"/>
        <v>81674</v>
      </c>
      <c r="M8" s="12">
        <f t="shared" si="1"/>
        <v>49504</v>
      </c>
      <c r="N8" s="12">
        <f>SUM(B8:M8)</f>
        <v>1966567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19556</v>
      </c>
      <c r="C9" s="14">
        <v>20485</v>
      </c>
      <c r="D9" s="14">
        <v>14164</v>
      </c>
      <c r="E9" s="14">
        <v>1496</v>
      </c>
      <c r="F9" s="14">
        <v>11769</v>
      </c>
      <c r="G9" s="14">
        <v>22937</v>
      </c>
      <c r="H9" s="14">
        <v>27167</v>
      </c>
      <c r="I9" s="14">
        <v>12572</v>
      </c>
      <c r="J9" s="14">
        <v>16465</v>
      </c>
      <c r="K9" s="14">
        <v>12993</v>
      </c>
      <c r="L9" s="14">
        <v>9088</v>
      </c>
      <c r="M9" s="14">
        <v>5778</v>
      </c>
      <c r="N9" s="12">
        <f aca="true" t="shared" si="2" ref="N9:N19">SUM(B9:M9)</f>
        <v>174470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19556</v>
      </c>
      <c r="C10" s="14">
        <f>+C9-C11</f>
        <v>20485</v>
      </c>
      <c r="D10" s="14">
        <f>+D9-D11</f>
        <v>14164</v>
      </c>
      <c r="E10" s="14">
        <f>+E9-E11</f>
        <v>1496</v>
      </c>
      <c r="F10" s="14">
        <f aca="true" t="shared" si="3" ref="F10:M10">+F9-F11</f>
        <v>11769</v>
      </c>
      <c r="G10" s="14">
        <f t="shared" si="3"/>
        <v>22937</v>
      </c>
      <c r="H10" s="14">
        <f t="shared" si="3"/>
        <v>27167</v>
      </c>
      <c r="I10" s="14">
        <f t="shared" si="3"/>
        <v>12572</v>
      </c>
      <c r="J10" s="14">
        <f t="shared" si="3"/>
        <v>16465</v>
      </c>
      <c r="K10" s="14">
        <f t="shared" si="3"/>
        <v>12993</v>
      </c>
      <c r="L10" s="14">
        <f t="shared" si="3"/>
        <v>9088</v>
      </c>
      <c r="M10" s="14">
        <f t="shared" si="3"/>
        <v>5778</v>
      </c>
      <c r="N10" s="12">
        <f t="shared" si="2"/>
        <v>174470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176441</v>
      </c>
      <c r="C12" s="14">
        <f>C13+C14+C15</f>
        <v>139507</v>
      </c>
      <c r="D12" s="14">
        <f>D13+D14+D15</f>
        <v>163709</v>
      </c>
      <c r="E12" s="14">
        <f>E13+E14+E15</f>
        <v>21938</v>
      </c>
      <c r="F12" s="14">
        <f aca="true" t="shared" si="4" ref="F12:M12">F13+F14+F15</f>
        <v>125709</v>
      </c>
      <c r="G12" s="14">
        <f t="shared" si="4"/>
        <v>205118</v>
      </c>
      <c r="H12" s="14">
        <f t="shared" si="4"/>
        <v>174668</v>
      </c>
      <c r="I12" s="14">
        <f t="shared" si="4"/>
        <v>169213</v>
      </c>
      <c r="J12" s="14">
        <f t="shared" si="4"/>
        <v>115239</v>
      </c>
      <c r="K12" s="14">
        <f t="shared" si="4"/>
        <v>134309</v>
      </c>
      <c r="L12" s="14">
        <f t="shared" si="4"/>
        <v>62589</v>
      </c>
      <c r="M12" s="14">
        <f t="shared" si="4"/>
        <v>38413</v>
      </c>
      <c r="N12" s="12">
        <f t="shared" si="2"/>
        <v>1526853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91022</v>
      </c>
      <c r="C13" s="14">
        <v>72644</v>
      </c>
      <c r="D13" s="14">
        <v>83119</v>
      </c>
      <c r="E13" s="14">
        <v>11399</v>
      </c>
      <c r="F13" s="14">
        <v>63655</v>
      </c>
      <c r="G13" s="14">
        <v>104798</v>
      </c>
      <c r="H13" s="14">
        <v>93995</v>
      </c>
      <c r="I13" s="14">
        <v>89557</v>
      </c>
      <c r="J13" s="14">
        <v>59475</v>
      </c>
      <c r="K13" s="14">
        <v>68567</v>
      </c>
      <c r="L13" s="14">
        <v>31328</v>
      </c>
      <c r="M13" s="14">
        <v>18976</v>
      </c>
      <c r="N13" s="12">
        <f t="shared" si="2"/>
        <v>788535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80954</v>
      </c>
      <c r="C14" s="14">
        <v>61152</v>
      </c>
      <c r="D14" s="14">
        <v>77584</v>
      </c>
      <c r="E14" s="14">
        <v>9827</v>
      </c>
      <c r="F14" s="14">
        <v>58213</v>
      </c>
      <c r="G14" s="14">
        <v>92170</v>
      </c>
      <c r="H14" s="14">
        <v>75087</v>
      </c>
      <c r="I14" s="14">
        <v>76725</v>
      </c>
      <c r="J14" s="14">
        <v>52468</v>
      </c>
      <c r="K14" s="14">
        <v>62603</v>
      </c>
      <c r="L14" s="14">
        <v>29454</v>
      </c>
      <c r="M14" s="14">
        <v>18590</v>
      </c>
      <c r="N14" s="12">
        <f t="shared" si="2"/>
        <v>694827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4465</v>
      </c>
      <c r="C15" s="14">
        <v>5711</v>
      </c>
      <c r="D15" s="14">
        <v>3006</v>
      </c>
      <c r="E15" s="14">
        <v>712</v>
      </c>
      <c r="F15" s="14">
        <v>3841</v>
      </c>
      <c r="G15" s="14">
        <v>8150</v>
      </c>
      <c r="H15" s="14">
        <v>5586</v>
      </c>
      <c r="I15" s="14">
        <v>2931</v>
      </c>
      <c r="J15" s="14">
        <v>3296</v>
      </c>
      <c r="K15" s="14">
        <v>3139</v>
      </c>
      <c r="L15" s="14">
        <v>1807</v>
      </c>
      <c r="M15" s="14">
        <v>847</v>
      </c>
      <c r="N15" s="12">
        <f t="shared" si="2"/>
        <v>43491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33114</v>
      </c>
      <c r="C16" s="14">
        <f>C17+C18+C19</f>
        <v>22443</v>
      </c>
      <c r="D16" s="14">
        <f>D17+D18+D19</f>
        <v>25839</v>
      </c>
      <c r="E16" s="14">
        <f>E17+E18+E19</f>
        <v>3246</v>
      </c>
      <c r="F16" s="14">
        <f aca="true" t="shared" si="5" ref="F16:M16">F17+F18+F19</f>
        <v>21040</v>
      </c>
      <c r="G16" s="14">
        <f t="shared" si="5"/>
        <v>34637</v>
      </c>
      <c r="H16" s="14">
        <f t="shared" si="5"/>
        <v>29991</v>
      </c>
      <c r="I16" s="14">
        <f t="shared" si="5"/>
        <v>29674</v>
      </c>
      <c r="J16" s="14">
        <f t="shared" si="5"/>
        <v>20900</v>
      </c>
      <c r="K16" s="14">
        <f t="shared" si="5"/>
        <v>29050</v>
      </c>
      <c r="L16" s="14">
        <f t="shared" si="5"/>
        <v>9997</v>
      </c>
      <c r="M16" s="14">
        <f t="shared" si="5"/>
        <v>5313</v>
      </c>
      <c r="N16" s="12">
        <f t="shared" si="2"/>
        <v>265244</v>
      </c>
    </row>
    <row r="17" spans="1:25" ht="18.75" customHeight="1">
      <c r="A17" s="15" t="s">
        <v>16</v>
      </c>
      <c r="B17" s="14">
        <v>19456</v>
      </c>
      <c r="C17" s="14">
        <v>14190</v>
      </c>
      <c r="D17" s="14">
        <v>13686</v>
      </c>
      <c r="E17" s="14">
        <v>1926</v>
      </c>
      <c r="F17" s="14">
        <v>11954</v>
      </c>
      <c r="G17" s="14">
        <v>20624</v>
      </c>
      <c r="H17" s="14">
        <v>17713</v>
      </c>
      <c r="I17" s="14">
        <v>18581</v>
      </c>
      <c r="J17" s="14">
        <v>12218</v>
      </c>
      <c r="K17" s="14">
        <v>17444</v>
      </c>
      <c r="L17" s="14">
        <v>6130</v>
      </c>
      <c r="M17" s="14">
        <v>3108</v>
      </c>
      <c r="N17" s="12">
        <f t="shared" si="2"/>
        <v>157030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13232</v>
      </c>
      <c r="C18" s="14">
        <v>7791</v>
      </c>
      <c r="D18" s="14">
        <v>11932</v>
      </c>
      <c r="E18" s="14">
        <v>1289</v>
      </c>
      <c r="F18" s="14">
        <v>8713</v>
      </c>
      <c r="G18" s="14">
        <v>13360</v>
      </c>
      <c r="H18" s="14">
        <v>11821</v>
      </c>
      <c r="I18" s="14">
        <v>10788</v>
      </c>
      <c r="J18" s="14">
        <v>8426</v>
      </c>
      <c r="K18" s="14">
        <v>11324</v>
      </c>
      <c r="L18" s="14">
        <v>3715</v>
      </c>
      <c r="M18" s="14">
        <v>2126</v>
      </c>
      <c r="N18" s="12">
        <f t="shared" si="2"/>
        <v>104517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426</v>
      </c>
      <c r="C19" s="14">
        <v>462</v>
      </c>
      <c r="D19" s="14">
        <v>221</v>
      </c>
      <c r="E19" s="14">
        <v>31</v>
      </c>
      <c r="F19" s="14">
        <v>373</v>
      </c>
      <c r="G19" s="14">
        <v>653</v>
      </c>
      <c r="H19" s="14">
        <v>457</v>
      </c>
      <c r="I19" s="14">
        <v>305</v>
      </c>
      <c r="J19" s="14">
        <v>256</v>
      </c>
      <c r="K19" s="14">
        <v>282</v>
      </c>
      <c r="L19" s="14">
        <v>152</v>
      </c>
      <c r="M19" s="14">
        <v>79</v>
      </c>
      <c r="N19" s="12">
        <f t="shared" si="2"/>
        <v>3697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128722</v>
      </c>
      <c r="C20" s="18">
        <f>C21+C22+C23</f>
        <v>81451</v>
      </c>
      <c r="D20" s="18">
        <f>D21+D22+D23</f>
        <v>77640</v>
      </c>
      <c r="E20" s="18">
        <f>E21+E22+E23</f>
        <v>10946</v>
      </c>
      <c r="F20" s="18">
        <f aca="true" t="shared" si="6" ref="F20:M20">F21+F22+F23</f>
        <v>67184</v>
      </c>
      <c r="G20" s="18">
        <f t="shared" si="6"/>
        <v>107486</v>
      </c>
      <c r="H20" s="18">
        <f t="shared" si="6"/>
        <v>112033</v>
      </c>
      <c r="I20" s="18">
        <f t="shared" si="6"/>
        <v>104993</v>
      </c>
      <c r="J20" s="18">
        <f t="shared" si="6"/>
        <v>70165</v>
      </c>
      <c r="K20" s="18">
        <f t="shared" si="6"/>
        <v>106266</v>
      </c>
      <c r="L20" s="18">
        <f t="shared" si="6"/>
        <v>41113</v>
      </c>
      <c r="M20" s="18">
        <f t="shared" si="6"/>
        <v>23370</v>
      </c>
      <c r="N20" s="12">
        <f aca="true" t="shared" si="7" ref="N20:N26">SUM(B20:M20)</f>
        <v>931369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73348</v>
      </c>
      <c r="C21" s="14">
        <v>49479</v>
      </c>
      <c r="D21" s="14">
        <v>47186</v>
      </c>
      <c r="E21" s="14">
        <v>6737</v>
      </c>
      <c r="F21" s="14">
        <v>39876</v>
      </c>
      <c r="G21" s="14">
        <v>65000</v>
      </c>
      <c r="H21" s="14">
        <v>68953</v>
      </c>
      <c r="I21" s="14">
        <v>62871</v>
      </c>
      <c r="J21" s="14">
        <v>41366</v>
      </c>
      <c r="K21" s="14">
        <v>59634</v>
      </c>
      <c r="L21" s="14">
        <v>23208</v>
      </c>
      <c r="M21" s="14">
        <v>12957</v>
      </c>
      <c r="N21" s="12">
        <f t="shared" si="7"/>
        <v>550615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53165</v>
      </c>
      <c r="C22" s="14">
        <v>29888</v>
      </c>
      <c r="D22" s="14">
        <v>29380</v>
      </c>
      <c r="E22" s="14">
        <v>3985</v>
      </c>
      <c r="F22" s="14">
        <v>25852</v>
      </c>
      <c r="G22" s="14">
        <v>39677</v>
      </c>
      <c r="H22" s="14">
        <v>41076</v>
      </c>
      <c r="I22" s="14">
        <v>40533</v>
      </c>
      <c r="J22" s="14">
        <v>27461</v>
      </c>
      <c r="K22" s="14">
        <v>44877</v>
      </c>
      <c r="L22" s="14">
        <v>17132</v>
      </c>
      <c r="M22" s="14">
        <v>10018</v>
      </c>
      <c r="N22" s="12">
        <f t="shared" si="7"/>
        <v>363044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2209</v>
      </c>
      <c r="C23" s="14">
        <v>2084</v>
      </c>
      <c r="D23" s="14">
        <v>1074</v>
      </c>
      <c r="E23" s="14">
        <v>224</v>
      </c>
      <c r="F23" s="14">
        <v>1456</v>
      </c>
      <c r="G23" s="14">
        <v>2809</v>
      </c>
      <c r="H23" s="14">
        <v>2004</v>
      </c>
      <c r="I23" s="14">
        <v>1589</v>
      </c>
      <c r="J23" s="14">
        <v>1338</v>
      </c>
      <c r="K23" s="14">
        <v>1755</v>
      </c>
      <c r="L23" s="14">
        <v>773</v>
      </c>
      <c r="M23" s="14">
        <v>395</v>
      </c>
      <c r="N23" s="12">
        <f t="shared" si="7"/>
        <v>17710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160355</v>
      </c>
      <c r="C24" s="14">
        <f>C25+C26</f>
        <v>124162</v>
      </c>
      <c r="D24" s="14">
        <f>D25+D26</f>
        <v>118871</v>
      </c>
      <c r="E24" s="14">
        <f>E25+E26</f>
        <v>19712</v>
      </c>
      <c r="F24" s="14">
        <f aca="true" t="shared" si="8" ref="F24:M24">F25+F26</f>
        <v>116215</v>
      </c>
      <c r="G24" s="14">
        <f t="shared" si="8"/>
        <v>175780</v>
      </c>
      <c r="H24" s="14">
        <f t="shared" si="8"/>
        <v>147673</v>
      </c>
      <c r="I24" s="14">
        <f t="shared" si="8"/>
        <v>122852</v>
      </c>
      <c r="J24" s="14">
        <f t="shared" si="8"/>
        <v>93358</v>
      </c>
      <c r="K24" s="14">
        <f t="shared" si="8"/>
        <v>101468</v>
      </c>
      <c r="L24" s="14">
        <f t="shared" si="8"/>
        <v>33354</v>
      </c>
      <c r="M24" s="14">
        <f t="shared" si="8"/>
        <v>19673</v>
      </c>
      <c r="N24" s="12">
        <f t="shared" si="7"/>
        <v>1233473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69544</v>
      </c>
      <c r="C25" s="14">
        <v>60364</v>
      </c>
      <c r="D25" s="14">
        <v>58094</v>
      </c>
      <c r="E25" s="14">
        <v>10491</v>
      </c>
      <c r="F25" s="14">
        <v>54844</v>
      </c>
      <c r="G25" s="14">
        <v>88307</v>
      </c>
      <c r="H25" s="14">
        <v>77176</v>
      </c>
      <c r="I25" s="14">
        <v>54587</v>
      </c>
      <c r="J25" s="14">
        <v>48176</v>
      </c>
      <c r="K25" s="14">
        <v>45552</v>
      </c>
      <c r="L25" s="14">
        <v>15291</v>
      </c>
      <c r="M25" s="14">
        <v>7801</v>
      </c>
      <c r="N25" s="12">
        <f t="shared" si="7"/>
        <v>590227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90811</v>
      </c>
      <c r="C26" s="14">
        <v>63798</v>
      </c>
      <c r="D26" s="14">
        <v>60777</v>
      </c>
      <c r="E26" s="14">
        <v>9221</v>
      </c>
      <c r="F26" s="14">
        <v>61371</v>
      </c>
      <c r="G26" s="14">
        <v>87473</v>
      </c>
      <c r="H26" s="14">
        <v>70497</v>
      </c>
      <c r="I26" s="14">
        <v>68265</v>
      </c>
      <c r="J26" s="14">
        <v>45182</v>
      </c>
      <c r="K26" s="14">
        <v>55916</v>
      </c>
      <c r="L26" s="14">
        <v>18063</v>
      </c>
      <c r="M26" s="14">
        <v>11872</v>
      </c>
      <c r="N26" s="12">
        <f t="shared" si="7"/>
        <v>643246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4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2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5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4"/>
    </row>
    <row r="32" spans="1:14" ht="18.75" customHeight="1">
      <c r="A32" s="55" t="s">
        <v>50</v>
      </c>
      <c r="B32" s="56">
        <f>B33*B34</f>
        <v>3257.0800000000004</v>
      </c>
      <c r="C32" s="56">
        <f aca="true" t="shared" si="10" ref="C32:M32">C33*C34</f>
        <v>2392.52</v>
      </c>
      <c r="D32" s="56">
        <f t="shared" si="10"/>
        <v>2161.4</v>
      </c>
      <c r="E32" s="56">
        <f t="shared" si="10"/>
        <v>646.2800000000001</v>
      </c>
      <c r="F32" s="56">
        <f t="shared" si="10"/>
        <v>2161.4</v>
      </c>
      <c r="G32" s="56">
        <f t="shared" si="10"/>
        <v>2662.1600000000003</v>
      </c>
      <c r="H32" s="56">
        <f t="shared" si="10"/>
        <v>2897.56</v>
      </c>
      <c r="I32" s="56">
        <f t="shared" si="10"/>
        <v>2546.6000000000004</v>
      </c>
      <c r="J32" s="56">
        <f t="shared" si="10"/>
        <v>2118.6</v>
      </c>
      <c r="K32" s="56">
        <f t="shared" si="10"/>
        <v>2602.2400000000002</v>
      </c>
      <c r="L32" s="56">
        <f t="shared" si="10"/>
        <v>1271.16</v>
      </c>
      <c r="M32" s="56">
        <f t="shared" si="10"/>
        <v>719.0400000000001</v>
      </c>
      <c r="N32" s="25">
        <f>SUM(B32:M32)</f>
        <v>25436.04</v>
      </c>
    </row>
    <row r="33" spans="1:25" ht="18.75" customHeight="1">
      <c r="A33" s="52" t="s">
        <v>51</v>
      </c>
      <c r="B33" s="58">
        <v>761</v>
      </c>
      <c r="C33" s="58">
        <v>559</v>
      </c>
      <c r="D33" s="58">
        <v>505</v>
      </c>
      <c r="E33" s="58">
        <v>151</v>
      </c>
      <c r="F33" s="58">
        <v>505</v>
      </c>
      <c r="G33" s="58">
        <v>622</v>
      </c>
      <c r="H33" s="58">
        <v>677</v>
      </c>
      <c r="I33" s="58">
        <v>595</v>
      </c>
      <c r="J33" s="58">
        <v>495</v>
      </c>
      <c r="K33" s="58">
        <v>608</v>
      </c>
      <c r="L33" s="58">
        <v>297</v>
      </c>
      <c r="M33" s="58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2" t="s">
        <v>52</v>
      </c>
      <c r="B34" s="54">
        <v>4.28</v>
      </c>
      <c r="C34" s="54">
        <v>4.28</v>
      </c>
      <c r="D34" s="54">
        <v>4.28</v>
      </c>
      <c r="E34" s="54">
        <v>4.28</v>
      </c>
      <c r="F34" s="54">
        <v>4.28</v>
      </c>
      <c r="G34" s="54">
        <v>4.28</v>
      </c>
      <c r="H34" s="54">
        <v>4.28</v>
      </c>
      <c r="I34" s="54">
        <v>4.28</v>
      </c>
      <c r="J34" s="54">
        <v>4.28</v>
      </c>
      <c r="K34" s="54">
        <v>4.28</v>
      </c>
      <c r="L34" s="54">
        <v>4.28</v>
      </c>
      <c r="M34" s="54">
        <v>4.28</v>
      </c>
      <c r="N34" s="54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4"/>
    </row>
    <row r="36" spans="1:14" ht="18.75" customHeight="1">
      <c r="A36" s="59" t="s">
        <v>53</v>
      </c>
      <c r="B36" s="60">
        <f>B37+B38+B39+B40</f>
        <v>1051554.2333064799</v>
      </c>
      <c r="C36" s="60">
        <f aca="true" t="shared" si="11" ref="C36:M36">C37+C38+C39+C40</f>
        <v>760844.171464</v>
      </c>
      <c r="D36" s="60">
        <f t="shared" si="11"/>
        <v>736391.45276115</v>
      </c>
      <c r="E36" s="60">
        <f t="shared" si="11"/>
        <v>144783.5994192</v>
      </c>
      <c r="F36" s="60">
        <f t="shared" si="11"/>
        <v>724509.63180985</v>
      </c>
      <c r="G36" s="60">
        <f t="shared" si="11"/>
        <v>917360.1932000001</v>
      </c>
      <c r="H36" s="60">
        <f t="shared" si="11"/>
        <v>966742.6588</v>
      </c>
      <c r="I36" s="60">
        <f t="shared" si="11"/>
        <v>843335.7093872</v>
      </c>
      <c r="J36" s="60">
        <f t="shared" si="11"/>
        <v>683541.1916561001</v>
      </c>
      <c r="K36" s="60">
        <f t="shared" si="11"/>
        <v>794068.9637193601</v>
      </c>
      <c r="L36" s="60">
        <f t="shared" si="11"/>
        <v>383275.02401163</v>
      </c>
      <c r="M36" s="60">
        <f t="shared" si="11"/>
        <v>222552.21479232</v>
      </c>
      <c r="N36" s="60">
        <f>N37+N38+N39+N40</f>
        <v>8228959.044327291</v>
      </c>
    </row>
    <row r="37" spans="1:14" ht="18.75" customHeight="1">
      <c r="A37" s="57" t="s">
        <v>54</v>
      </c>
      <c r="B37" s="54">
        <f aca="true" t="shared" si="12" ref="B37:M37">B29*B7</f>
        <v>1051507.0895999998</v>
      </c>
      <c r="C37" s="54">
        <f t="shared" si="12"/>
        <v>760729.2992</v>
      </c>
      <c r="D37" s="54">
        <f t="shared" si="12"/>
        <v>726324.7004</v>
      </c>
      <c r="E37" s="54">
        <f t="shared" si="12"/>
        <v>144497.4938</v>
      </c>
      <c r="F37" s="54">
        <f t="shared" si="12"/>
        <v>724522.123</v>
      </c>
      <c r="G37" s="54">
        <f t="shared" si="12"/>
        <v>917482.4190000001</v>
      </c>
      <c r="H37" s="54">
        <f t="shared" si="12"/>
        <v>966597.678</v>
      </c>
      <c r="I37" s="54">
        <f t="shared" si="12"/>
        <v>843287.9584</v>
      </c>
      <c r="J37" s="54">
        <f t="shared" si="12"/>
        <v>683434.9613000001</v>
      </c>
      <c r="K37" s="54">
        <f t="shared" si="12"/>
        <v>793867.3534</v>
      </c>
      <c r="L37" s="54">
        <f t="shared" si="12"/>
        <v>383154.3999</v>
      </c>
      <c r="M37" s="54">
        <f t="shared" si="12"/>
        <v>222510.7521</v>
      </c>
      <c r="N37" s="56">
        <f>SUM(B37:M37)</f>
        <v>8217916.2281</v>
      </c>
    </row>
    <row r="38" spans="1:14" ht="18.75" customHeight="1">
      <c r="A38" s="57" t="s">
        <v>55</v>
      </c>
      <c r="B38" s="54">
        <f aca="true" t="shared" si="13" ref="B38:M38">B30*B7</f>
        <v>-3209.93629352</v>
      </c>
      <c r="C38" s="54">
        <f t="shared" si="13"/>
        <v>-2277.647736</v>
      </c>
      <c r="D38" s="54">
        <f t="shared" si="13"/>
        <v>-2221.2176388499997</v>
      </c>
      <c r="E38" s="54">
        <f t="shared" si="13"/>
        <v>-360.1743808</v>
      </c>
      <c r="F38" s="54">
        <f t="shared" si="13"/>
        <v>-2173.89119015</v>
      </c>
      <c r="G38" s="54">
        <f t="shared" si="13"/>
        <v>-2784.3858</v>
      </c>
      <c r="H38" s="54">
        <f t="shared" si="13"/>
        <v>-2752.5792</v>
      </c>
      <c r="I38" s="54">
        <f t="shared" si="13"/>
        <v>-2498.8490128</v>
      </c>
      <c r="J38" s="54">
        <f t="shared" si="13"/>
        <v>-2012.3696439</v>
      </c>
      <c r="K38" s="54">
        <f t="shared" si="13"/>
        <v>-2400.62968064</v>
      </c>
      <c r="L38" s="54">
        <f t="shared" si="13"/>
        <v>-1150.5358883699998</v>
      </c>
      <c r="M38" s="54">
        <f t="shared" si="13"/>
        <v>-677.57730768</v>
      </c>
      <c r="N38" s="25">
        <f>SUM(B38:M38)</f>
        <v>-24519.79377271</v>
      </c>
    </row>
    <row r="39" spans="1:14" ht="18.75" customHeight="1">
      <c r="A39" s="57" t="s">
        <v>56</v>
      </c>
      <c r="B39" s="54">
        <f aca="true" t="shared" si="14" ref="B39:M39">B32</f>
        <v>3257.0800000000004</v>
      </c>
      <c r="C39" s="54">
        <f t="shared" si="14"/>
        <v>2392.52</v>
      </c>
      <c r="D39" s="54">
        <f t="shared" si="14"/>
        <v>2161.4</v>
      </c>
      <c r="E39" s="54">
        <f t="shared" si="14"/>
        <v>646.2800000000001</v>
      </c>
      <c r="F39" s="54">
        <f t="shared" si="14"/>
        <v>2161.4</v>
      </c>
      <c r="G39" s="54">
        <f t="shared" si="14"/>
        <v>2662.1600000000003</v>
      </c>
      <c r="H39" s="54">
        <f t="shared" si="14"/>
        <v>2897.56</v>
      </c>
      <c r="I39" s="54">
        <f t="shared" si="14"/>
        <v>2546.6000000000004</v>
      </c>
      <c r="J39" s="54">
        <f t="shared" si="14"/>
        <v>2118.6</v>
      </c>
      <c r="K39" s="54">
        <f t="shared" si="14"/>
        <v>2602.2400000000002</v>
      </c>
      <c r="L39" s="54">
        <f t="shared" si="14"/>
        <v>1271.16</v>
      </c>
      <c r="M39" s="54">
        <f t="shared" si="14"/>
        <v>719.0400000000001</v>
      </c>
      <c r="N39" s="56">
        <f>SUM(B39:M39)</f>
        <v>25436.04</v>
      </c>
    </row>
    <row r="40" spans="1:25" ht="18.75" customHeight="1">
      <c r="A40" s="2" t="s">
        <v>57</v>
      </c>
      <c r="B40" s="54">
        <v>0</v>
      </c>
      <c r="C40" s="54">
        <v>0</v>
      </c>
      <c r="D40" s="54">
        <v>10126.57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6">
        <f>SUM(B40:M40)</f>
        <v>10126.57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1"/>
    </row>
    <row r="42" spans="1:14" ht="18.75" customHeight="1">
      <c r="A42" s="2" t="s">
        <v>58</v>
      </c>
      <c r="B42" s="25">
        <f>+B43+B46+B54+B55</f>
        <v>-82774.95999999999</v>
      </c>
      <c r="C42" s="25">
        <f aca="true" t="shared" si="15" ref="C42:M42">+C43+C46+C54+C55</f>
        <v>-80161.82</v>
      </c>
      <c r="D42" s="25">
        <f t="shared" si="15"/>
        <v>-71365.59</v>
      </c>
      <c r="E42" s="25">
        <f t="shared" si="15"/>
        <v>-33240.28</v>
      </c>
      <c r="F42" s="25">
        <f t="shared" si="15"/>
        <v>-76466.44</v>
      </c>
      <c r="G42" s="25">
        <f t="shared" si="15"/>
        <v>-95702.33</v>
      </c>
      <c r="H42" s="25">
        <f t="shared" si="15"/>
        <v>-108990.6</v>
      </c>
      <c r="I42" s="25">
        <f t="shared" si="15"/>
        <v>-58065.79</v>
      </c>
      <c r="J42" s="25">
        <f t="shared" si="15"/>
        <v>-90700.9</v>
      </c>
      <c r="K42" s="25">
        <f t="shared" si="15"/>
        <v>-55839.83</v>
      </c>
      <c r="L42" s="25">
        <f t="shared" si="15"/>
        <v>-46966.14</v>
      </c>
      <c r="M42" s="25">
        <f t="shared" si="15"/>
        <v>-25533.4</v>
      </c>
      <c r="N42" s="25">
        <f>+N43+N46+N54+N55</f>
        <v>-825808.08</v>
      </c>
    </row>
    <row r="43" spans="1:14" ht="18.75" customHeight="1">
      <c r="A43" s="17" t="s">
        <v>59</v>
      </c>
      <c r="B43" s="26">
        <f>B44+B45</f>
        <v>-74312.8</v>
      </c>
      <c r="C43" s="26">
        <f>C44+C45</f>
        <v>-77843</v>
      </c>
      <c r="D43" s="26">
        <f>D44+D45</f>
        <v>-53823.2</v>
      </c>
      <c r="E43" s="26">
        <f>E44+E45</f>
        <v>-5684.8</v>
      </c>
      <c r="F43" s="26">
        <f aca="true" t="shared" si="16" ref="F43:M43">F44+F45</f>
        <v>-44722.2</v>
      </c>
      <c r="G43" s="26">
        <f t="shared" si="16"/>
        <v>-87160.6</v>
      </c>
      <c r="H43" s="26">
        <f t="shared" si="16"/>
        <v>-103234.6</v>
      </c>
      <c r="I43" s="26">
        <f t="shared" si="16"/>
        <v>-47773.6</v>
      </c>
      <c r="J43" s="26">
        <f t="shared" si="16"/>
        <v>-62567</v>
      </c>
      <c r="K43" s="26">
        <f t="shared" si="16"/>
        <v>-49373.4</v>
      </c>
      <c r="L43" s="26">
        <f t="shared" si="16"/>
        <v>-34534.4</v>
      </c>
      <c r="M43" s="26">
        <f t="shared" si="16"/>
        <v>-21956.4</v>
      </c>
      <c r="N43" s="25">
        <f aca="true" t="shared" si="17" ref="N43:N55">SUM(B43:M43)</f>
        <v>-662986</v>
      </c>
    </row>
    <row r="44" spans="1:25" ht="18.75" customHeight="1">
      <c r="A44" s="13" t="s">
        <v>60</v>
      </c>
      <c r="B44" s="20">
        <f>ROUND(-B9*$D$3,2)</f>
        <v>-74312.8</v>
      </c>
      <c r="C44" s="20">
        <f>ROUND(-C9*$D$3,2)</f>
        <v>-77843</v>
      </c>
      <c r="D44" s="20">
        <f>ROUND(-D9*$D$3,2)</f>
        <v>-53823.2</v>
      </c>
      <c r="E44" s="20">
        <f>ROUND(-E9*$D$3,2)</f>
        <v>-5684.8</v>
      </c>
      <c r="F44" s="20">
        <f aca="true" t="shared" si="18" ref="F44:M44">ROUND(-F9*$D$3,2)</f>
        <v>-44722.2</v>
      </c>
      <c r="G44" s="20">
        <f t="shared" si="18"/>
        <v>-87160.6</v>
      </c>
      <c r="H44" s="20">
        <f t="shared" si="18"/>
        <v>-103234.6</v>
      </c>
      <c r="I44" s="20">
        <f t="shared" si="18"/>
        <v>-47773.6</v>
      </c>
      <c r="J44" s="20">
        <f t="shared" si="18"/>
        <v>-62567</v>
      </c>
      <c r="K44" s="20">
        <f t="shared" si="18"/>
        <v>-49373.4</v>
      </c>
      <c r="L44" s="20">
        <f t="shared" si="18"/>
        <v>-34534.4</v>
      </c>
      <c r="M44" s="20">
        <f t="shared" si="18"/>
        <v>-21956.4</v>
      </c>
      <c r="N44" s="46">
        <f t="shared" si="17"/>
        <v>-662986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6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>SUM(B47:B53)</f>
        <v>-12445.57</v>
      </c>
      <c r="C46" s="26">
        <f aca="true" t="shared" si="20" ref="C46:M46">SUM(C47:C53)</f>
        <v>-3964.9900000000002</v>
      </c>
      <c r="D46" s="26">
        <f t="shared" si="20"/>
        <v>-17542.39</v>
      </c>
      <c r="E46" s="26">
        <f t="shared" si="20"/>
        <v>-27555.48</v>
      </c>
      <c r="F46" s="26">
        <f t="shared" si="20"/>
        <v>-31744.24</v>
      </c>
      <c r="G46" s="26">
        <f t="shared" si="20"/>
        <v>-8541.73</v>
      </c>
      <c r="H46" s="26">
        <f t="shared" si="20"/>
        <v>-5756</v>
      </c>
      <c r="I46" s="26">
        <f t="shared" si="20"/>
        <v>-10292.19</v>
      </c>
      <c r="J46" s="26">
        <f t="shared" si="20"/>
        <v>-28133.9</v>
      </c>
      <c r="K46" s="26">
        <f t="shared" si="20"/>
        <v>-6466.43</v>
      </c>
      <c r="L46" s="26">
        <f t="shared" si="20"/>
        <v>-12431.74</v>
      </c>
      <c r="M46" s="26">
        <f t="shared" si="20"/>
        <v>-3577</v>
      </c>
      <c r="N46" s="26">
        <f>SUM(N47:N53)</f>
        <v>-168451.65999999997</v>
      </c>
    </row>
    <row r="47" spans="1:25" ht="18.75" customHeight="1">
      <c r="A47" s="13" t="s">
        <v>63</v>
      </c>
      <c r="B47" s="24">
        <v>-12175.97</v>
      </c>
      <c r="C47" s="24">
        <v>-3897.59</v>
      </c>
      <c r="D47" s="24">
        <v>-17042.39</v>
      </c>
      <c r="E47" s="24">
        <v>-26555.48</v>
      </c>
      <c r="F47" s="24">
        <v>-31744.24</v>
      </c>
      <c r="G47" s="24">
        <v>-8541.73</v>
      </c>
      <c r="H47" s="24">
        <v>-5256</v>
      </c>
      <c r="I47" s="24">
        <v>-10121.19</v>
      </c>
      <c r="J47" s="24">
        <v>-22067.9</v>
      </c>
      <c r="K47" s="24">
        <v>-6466.43</v>
      </c>
      <c r="L47" s="24">
        <v>-12431.74</v>
      </c>
      <c r="M47" s="24">
        <v>-3240</v>
      </c>
      <c r="N47" s="24">
        <f t="shared" si="17"/>
        <v>-159540.65999999997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-171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-171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-500</v>
      </c>
      <c r="E49" s="24">
        <v>-1000</v>
      </c>
      <c r="F49" s="24">
        <v>0</v>
      </c>
      <c r="G49" s="24">
        <v>0</v>
      </c>
      <c r="H49" s="24">
        <v>-500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7"/>
        <v>-2000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-269.6</v>
      </c>
      <c r="C51" s="24">
        <v>-67.4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-6066</v>
      </c>
      <c r="K51" s="24">
        <v>0</v>
      </c>
      <c r="L51" s="24">
        <v>0</v>
      </c>
      <c r="M51" s="24">
        <v>-337</v>
      </c>
      <c r="N51" s="24">
        <f t="shared" si="17"/>
        <v>-6740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100</v>
      </c>
      <c r="B54" s="27">
        <v>3983.41</v>
      </c>
      <c r="C54" s="27">
        <v>1646.17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5629.58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70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20"/>
    </row>
    <row r="57" spans="1:25" ht="15.75">
      <c r="A57" s="2" t="s">
        <v>71</v>
      </c>
      <c r="B57" s="29">
        <f aca="true" t="shared" si="21" ref="B57:M57">+B36+B42</f>
        <v>968779.2733064799</v>
      </c>
      <c r="C57" s="29">
        <f t="shared" si="21"/>
        <v>680682.3514640001</v>
      </c>
      <c r="D57" s="29">
        <f t="shared" si="21"/>
        <v>665025.86276115</v>
      </c>
      <c r="E57" s="29">
        <f t="shared" si="21"/>
        <v>111543.31941920001</v>
      </c>
      <c r="F57" s="29">
        <f t="shared" si="21"/>
        <v>648043.19180985</v>
      </c>
      <c r="G57" s="29">
        <f t="shared" si="21"/>
        <v>821657.8632000001</v>
      </c>
      <c r="H57" s="29">
        <f t="shared" si="21"/>
        <v>857752.0588</v>
      </c>
      <c r="I57" s="29">
        <f t="shared" si="21"/>
        <v>785269.9193871999</v>
      </c>
      <c r="J57" s="29">
        <f t="shared" si="21"/>
        <v>592840.2916561001</v>
      </c>
      <c r="K57" s="29">
        <f t="shared" si="21"/>
        <v>738229.1337193601</v>
      </c>
      <c r="L57" s="29">
        <f t="shared" si="21"/>
        <v>336308.88401162997</v>
      </c>
      <c r="M57" s="29">
        <f t="shared" si="21"/>
        <v>197018.81479232002</v>
      </c>
      <c r="N57" s="29">
        <f>SUM(B57:M57)</f>
        <v>7403150.964327291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72</v>
      </c>
      <c r="B60" s="36">
        <f>SUM(B61:B74)</f>
        <v>968779.26</v>
      </c>
      <c r="C60" s="36">
        <f aca="true" t="shared" si="22" ref="C60:M60">SUM(C61:C74)</f>
        <v>680682.35</v>
      </c>
      <c r="D60" s="36">
        <f t="shared" si="22"/>
        <v>665025.86</v>
      </c>
      <c r="E60" s="36">
        <f t="shared" si="22"/>
        <v>111543.32</v>
      </c>
      <c r="F60" s="36">
        <f t="shared" si="22"/>
        <v>648043.19</v>
      </c>
      <c r="G60" s="36">
        <f t="shared" si="22"/>
        <v>821657.86</v>
      </c>
      <c r="H60" s="36">
        <f t="shared" si="22"/>
        <v>857752.06</v>
      </c>
      <c r="I60" s="36">
        <f t="shared" si="22"/>
        <v>785269.93</v>
      </c>
      <c r="J60" s="36">
        <f t="shared" si="22"/>
        <v>592840.29</v>
      </c>
      <c r="K60" s="36">
        <f t="shared" si="22"/>
        <v>738229.13</v>
      </c>
      <c r="L60" s="36">
        <f t="shared" si="22"/>
        <v>336308.88</v>
      </c>
      <c r="M60" s="36">
        <f t="shared" si="22"/>
        <v>197018.81</v>
      </c>
      <c r="N60" s="29">
        <f>SUM(N61:N74)</f>
        <v>7403150.939999999</v>
      </c>
    </row>
    <row r="61" spans="1:15" ht="18.75" customHeight="1">
      <c r="A61" s="17" t="s">
        <v>73</v>
      </c>
      <c r="B61" s="36">
        <v>181617.46</v>
      </c>
      <c r="C61" s="36">
        <v>196020.21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377637.67</v>
      </c>
      <c r="O61"/>
    </row>
    <row r="62" spans="1:15" ht="18.75" customHeight="1">
      <c r="A62" s="17" t="s">
        <v>74</v>
      </c>
      <c r="B62" s="36">
        <v>787161.8</v>
      </c>
      <c r="C62" s="36">
        <v>484662.14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1271823.94</v>
      </c>
      <c r="O62"/>
    </row>
    <row r="63" spans="1:16" ht="18.75" customHeight="1">
      <c r="A63" s="17" t="s">
        <v>75</v>
      </c>
      <c r="B63" s="35">
        <v>0</v>
      </c>
      <c r="C63" s="35">
        <v>0</v>
      </c>
      <c r="D63" s="26">
        <v>665025.86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665025.86</v>
      </c>
      <c r="P63"/>
    </row>
    <row r="64" spans="1:17" ht="18.75" customHeight="1">
      <c r="A64" s="17" t="s">
        <v>76</v>
      </c>
      <c r="B64" s="35">
        <v>0</v>
      </c>
      <c r="C64" s="35">
        <v>0</v>
      </c>
      <c r="D64" s="35">
        <v>0</v>
      </c>
      <c r="E64" s="26">
        <v>111543.32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111543.32</v>
      </c>
      <c r="Q64"/>
    </row>
    <row r="65" spans="1:18" ht="18.75" customHeight="1">
      <c r="A65" s="17" t="s">
        <v>77</v>
      </c>
      <c r="B65" s="35">
        <v>0</v>
      </c>
      <c r="C65" s="35">
        <v>0</v>
      </c>
      <c r="D65" s="35">
        <v>0</v>
      </c>
      <c r="E65" s="35">
        <v>0</v>
      </c>
      <c r="F65" s="26">
        <v>648043.19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648043.19</v>
      </c>
      <c r="R65"/>
    </row>
    <row r="66" spans="1:19" ht="18.75" customHeight="1">
      <c r="A66" s="17" t="s">
        <v>78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821657.86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821657.86</v>
      </c>
      <c r="S66"/>
    </row>
    <row r="67" spans="1:20" ht="18.75" customHeight="1">
      <c r="A67" s="17" t="s">
        <v>79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677917.65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677917.65</v>
      </c>
      <c r="T67"/>
    </row>
    <row r="68" spans="1:20" ht="18.75" customHeight="1">
      <c r="A68" s="17" t="s">
        <v>80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179834.41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179834.41</v>
      </c>
      <c r="T68"/>
    </row>
    <row r="69" spans="1:21" ht="18.75" customHeight="1">
      <c r="A69" s="17" t="s">
        <v>81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785269.93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785269.93</v>
      </c>
      <c r="U69"/>
    </row>
    <row r="70" spans="1:22" ht="18.75" customHeight="1">
      <c r="A70" s="17" t="s">
        <v>82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592840.29</v>
      </c>
      <c r="K70" s="35">
        <v>0</v>
      </c>
      <c r="L70" s="35">
        <v>0</v>
      </c>
      <c r="M70" s="35">
        <v>0</v>
      </c>
      <c r="N70" s="29">
        <f t="shared" si="23"/>
        <v>592840.29</v>
      </c>
      <c r="V70"/>
    </row>
    <row r="71" spans="1:23" ht="18.75" customHeight="1">
      <c r="A71" s="17" t="s">
        <v>83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738229.13</v>
      </c>
      <c r="L71" s="35">
        <v>0</v>
      </c>
      <c r="M71" s="61"/>
      <c r="N71" s="26">
        <f t="shared" si="23"/>
        <v>738229.13</v>
      </c>
      <c r="W71"/>
    </row>
    <row r="72" spans="1:24" ht="18.75" customHeight="1">
      <c r="A72" s="17" t="s">
        <v>84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336308.88</v>
      </c>
      <c r="M72" s="35">
        <v>0</v>
      </c>
      <c r="N72" s="29">
        <f t="shared" si="23"/>
        <v>336308.88</v>
      </c>
      <c r="X72"/>
    </row>
    <row r="73" spans="1:25" ht="18.75" customHeight="1">
      <c r="A73" s="17" t="s">
        <v>85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197018.81</v>
      </c>
      <c r="N73" s="26">
        <f t="shared" si="23"/>
        <v>197018.81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6"/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101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86</v>
      </c>
      <c r="B78" s="44">
        <v>2.2715463354329124</v>
      </c>
      <c r="C78" s="44">
        <v>2.2385644245020613</v>
      </c>
      <c r="D78" s="44">
        <v>0</v>
      </c>
      <c r="E78" s="44">
        <v>0</v>
      </c>
      <c r="F78" s="35">
        <v>0</v>
      </c>
      <c r="G78" s="35">
        <v>0</v>
      </c>
      <c r="H78" s="44">
        <v>0</v>
      </c>
      <c r="I78" s="44">
        <v>0</v>
      </c>
      <c r="J78" s="44">
        <v>0</v>
      </c>
      <c r="K78" s="35">
        <v>0</v>
      </c>
      <c r="L78" s="44">
        <v>0</v>
      </c>
      <c r="M78" s="44">
        <v>0</v>
      </c>
      <c r="N78" s="29"/>
      <c r="O78"/>
    </row>
    <row r="79" spans="1:15" ht="18.75" customHeight="1">
      <c r="A79" s="17" t="s">
        <v>87</v>
      </c>
      <c r="B79" s="44">
        <v>1.9787936323037276</v>
      </c>
      <c r="C79" s="44">
        <v>1.8661615309696007</v>
      </c>
      <c r="D79" s="44">
        <v>0</v>
      </c>
      <c r="E79" s="44">
        <v>0</v>
      </c>
      <c r="F79" s="35">
        <v>0</v>
      </c>
      <c r="G79" s="35">
        <v>0</v>
      </c>
      <c r="H79" s="44">
        <v>0</v>
      </c>
      <c r="I79" s="44">
        <v>0</v>
      </c>
      <c r="J79" s="44">
        <v>0</v>
      </c>
      <c r="K79" s="35">
        <v>0</v>
      </c>
      <c r="L79" s="44">
        <v>0</v>
      </c>
      <c r="M79" s="44">
        <v>0</v>
      </c>
      <c r="N79" s="29"/>
      <c r="O79"/>
    </row>
    <row r="80" spans="1:16" ht="18.75" customHeight="1">
      <c r="A80" s="17" t="s">
        <v>88</v>
      </c>
      <c r="B80" s="44">
        <v>0</v>
      </c>
      <c r="C80" s="44">
        <v>0</v>
      </c>
      <c r="D80" s="22">
        <f>(D$37+D$38+D$39)/D$7</f>
        <v>1.8146505392272558</v>
      </c>
      <c r="E80" s="44">
        <v>0</v>
      </c>
      <c r="F80" s="35">
        <v>0</v>
      </c>
      <c r="G80" s="35">
        <v>0</v>
      </c>
      <c r="H80" s="44">
        <v>0</v>
      </c>
      <c r="I80" s="44">
        <v>0</v>
      </c>
      <c r="J80" s="44">
        <v>0</v>
      </c>
      <c r="K80" s="35">
        <v>0</v>
      </c>
      <c r="L80" s="44">
        <v>0</v>
      </c>
      <c r="M80" s="44">
        <v>0</v>
      </c>
      <c r="N80" s="26"/>
      <c r="P80"/>
    </row>
    <row r="81" spans="1:17" ht="18.75" customHeight="1">
      <c r="A81" s="17" t="s">
        <v>89</v>
      </c>
      <c r="B81" s="44">
        <v>0</v>
      </c>
      <c r="C81" s="44">
        <v>0</v>
      </c>
      <c r="D81" s="44">
        <v>0</v>
      </c>
      <c r="E81" s="22">
        <f>(E$37+E$38+E$39)/E$7</f>
        <v>2.525089808141198</v>
      </c>
      <c r="F81" s="35">
        <v>0</v>
      </c>
      <c r="G81" s="35">
        <v>0</v>
      </c>
      <c r="H81" s="44">
        <v>0</v>
      </c>
      <c r="I81" s="44">
        <v>0</v>
      </c>
      <c r="J81" s="44">
        <v>0</v>
      </c>
      <c r="K81" s="35">
        <v>0</v>
      </c>
      <c r="L81" s="44">
        <v>0</v>
      </c>
      <c r="M81" s="44">
        <v>0</v>
      </c>
      <c r="N81" s="29"/>
      <c r="Q81"/>
    </row>
    <row r="82" spans="1:18" ht="18.75" customHeight="1">
      <c r="A82" s="17" t="s">
        <v>90</v>
      </c>
      <c r="B82" s="44">
        <v>0</v>
      </c>
      <c r="C82" s="44">
        <v>0</v>
      </c>
      <c r="D82" s="44">
        <v>0</v>
      </c>
      <c r="E82" s="44">
        <v>0</v>
      </c>
      <c r="F82" s="44">
        <f>(F$37+F$38+F$39)/F$7</f>
        <v>2.1189634671860422</v>
      </c>
      <c r="G82" s="35">
        <v>0</v>
      </c>
      <c r="H82" s="44">
        <v>0</v>
      </c>
      <c r="I82" s="44">
        <v>0</v>
      </c>
      <c r="J82" s="44">
        <v>0</v>
      </c>
      <c r="K82" s="35">
        <v>0</v>
      </c>
      <c r="L82" s="44">
        <v>0</v>
      </c>
      <c r="M82" s="44">
        <v>0</v>
      </c>
      <c r="N82" s="26"/>
      <c r="R82"/>
    </row>
    <row r="83" spans="1:19" ht="18.75" customHeight="1">
      <c r="A83" s="17" t="s">
        <v>91</v>
      </c>
      <c r="B83" s="44">
        <v>0</v>
      </c>
      <c r="C83" s="44">
        <v>0</v>
      </c>
      <c r="D83" s="44">
        <v>0</v>
      </c>
      <c r="E83" s="44">
        <v>0</v>
      </c>
      <c r="F83" s="35">
        <v>0</v>
      </c>
      <c r="G83" s="44">
        <f>(G$37+G$38+G$39)/G$7</f>
        <v>1.6802761260023666</v>
      </c>
      <c r="H83" s="44">
        <v>0</v>
      </c>
      <c r="I83" s="44">
        <v>0</v>
      </c>
      <c r="J83" s="44">
        <v>0</v>
      </c>
      <c r="K83" s="35">
        <v>0</v>
      </c>
      <c r="L83" s="44">
        <v>0</v>
      </c>
      <c r="M83" s="44">
        <v>0</v>
      </c>
      <c r="N83" s="29"/>
      <c r="S83"/>
    </row>
    <row r="84" spans="1:20" ht="18.75" customHeight="1">
      <c r="A84" s="17" t="s">
        <v>92</v>
      </c>
      <c r="B84" s="44">
        <v>0</v>
      </c>
      <c r="C84" s="44">
        <v>0</v>
      </c>
      <c r="D84" s="44">
        <v>0</v>
      </c>
      <c r="E84" s="44">
        <v>0</v>
      </c>
      <c r="F84" s="35">
        <v>0</v>
      </c>
      <c r="G84" s="35">
        <v>0</v>
      </c>
      <c r="H84" s="44">
        <v>1.9762267477203648</v>
      </c>
      <c r="I84" s="44">
        <v>0</v>
      </c>
      <c r="J84" s="44">
        <v>0</v>
      </c>
      <c r="K84" s="35">
        <v>0</v>
      </c>
      <c r="L84" s="44">
        <v>0</v>
      </c>
      <c r="M84" s="44">
        <v>0</v>
      </c>
      <c r="N84" s="29"/>
      <c r="T84"/>
    </row>
    <row r="85" spans="1:20" ht="18.75" customHeight="1">
      <c r="A85" s="17" t="s">
        <v>93</v>
      </c>
      <c r="B85" s="44">
        <v>0</v>
      </c>
      <c r="C85" s="44">
        <v>0</v>
      </c>
      <c r="D85" s="44">
        <v>0</v>
      </c>
      <c r="E85" s="44">
        <v>0</v>
      </c>
      <c r="F85" s="35">
        <v>0</v>
      </c>
      <c r="G85" s="35">
        <v>0</v>
      </c>
      <c r="H85" s="44">
        <v>1.9332679478863581</v>
      </c>
      <c r="I85" s="44">
        <v>0</v>
      </c>
      <c r="J85" s="44">
        <v>0</v>
      </c>
      <c r="K85" s="35">
        <v>0</v>
      </c>
      <c r="L85" s="44">
        <v>0</v>
      </c>
      <c r="M85" s="44">
        <v>0</v>
      </c>
      <c r="N85" s="29"/>
      <c r="T85"/>
    </row>
    <row r="86" spans="1:21" ht="18.75" customHeight="1">
      <c r="A86" s="17" t="s">
        <v>94</v>
      </c>
      <c r="B86" s="44">
        <v>0</v>
      </c>
      <c r="C86" s="44">
        <v>0</v>
      </c>
      <c r="D86" s="44">
        <v>0</v>
      </c>
      <c r="E86" s="44">
        <v>0</v>
      </c>
      <c r="F86" s="35">
        <v>0</v>
      </c>
      <c r="G86" s="35">
        <v>0</v>
      </c>
      <c r="H86" s="44">
        <v>0</v>
      </c>
      <c r="I86" s="44">
        <f>(I$37+I$38+I$39)/I$7</f>
        <v>1.919708696909657</v>
      </c>
      <c r="J86" s="44">
        <v>0</v>
      </c>
      <c r="K86" s="35">
        <v>0</v>
      </c>
      <c r="L86" s="44">
        <v>0</v>
      </c>
      <c r="M86" s="44">
        <v>0</v>
      </c>
      <c r="N86" s="26"/>
      <c r="U86"/>
    </row>
    <row r="87" spans="1:22" ht="18.75" customHeight="1">
      <c r="A87" s="17" t="s">
        <v>95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35">
        <v>0</v>
      </c>
      <c r="H87" s="44">
        <v>0</v>
      </c>
      <c r="I87" s="44">
        <v>0</v>
      </c>
      <c r="J87" s="44">
        <f>(J$37+J$38+J$39)/J$7</f>
        <v>2.162236036960146</v>
      </c>
      <c r="K87" s="35">
        <v>0</v>
      </c>
      <c r="L87" s="44">
        <v>0</v>
      </c>
      <c r="M87" s="44">
        <v>0</v>
      </c>
      <c r="N87" s="29"/>
      <c r="V87"/>
    </row>
    <row r="88" spans="1:23" ht="18.75" customHeight="1">
      <c r="A88" s="17" t="s">
        <v>96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v>0</v>
      </c>
      <c r="I88" s="44">
        <v>0</v>
      </c>
      <c r="J88" s="44">
        <v>0</v>
      </c>
      <c r="K88" s="22">
        <f>(K$37+K$38+K$39)/K$7</f>
        <v>2.067424909315518</v>
      </c>
      <c r="L88" s="44">
        <v>0</v>
      </c>
      <c r="M88" s="44">
        <v>0</v>
      </c>
      <c r="N88" s="26"/>
      <c r="W88"/>
    </row>
    <row r="89" spans="1:24" ht="18.75" customHeight="1">
      <c r="A89" s="17" t="s">
        <v>97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v>0</v>
      </c>
      <c r="J89" s="44">
        <v>0</v>
      </c>
      <c r="K89" s="44">
        <v>0</v>
      </c>
      <c r="L89" s="44">
        <f>(L$37+L$38+L$39)/L$7</f>
        <v>2.4546725332336155</v>
      </c>
      <c r="M89" s="44">
        <v>0</v>
      </c>
      <c r="N89" s="62"/>
      <c r="X89"/>
    </row>
    <row r="90" spans="1:25" ht="18.75" customHeight="1">
      <c r="A90" s="34" t="s">
        <v>98</v>
      </c>
      <c r="B90" s="45">
        <v>0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9">
        <f>(M$37+M$38+M$39)/M$7</f>
        <v>2.404748017680962</v>
      </c>
      <c r="N90" s="50"/>
      <c r="Y90"/>
    </row>
    <row r="91" spans="1:13" ht="42" customHeight="1">
      <c r="A91" s="72" t="s">
        <v>102</v>
      </c>
      <c r="B91" s="72"/>
      <c r="C91" s="72"/>
      <c r="D91" s="72"/>
      <c r="E91" s="72"/>
      <c r="F91" s="72"/>
      <c r="G91" s="72"/>
      <c r="H91" s="72"/>
      <c r="I91" s="72"/>
      <c r="J91" s="72"/>
      <c r="K91" s="72"/>
      <c r="L91" s="72"/>
      <c r="M91" s="72"/>
    </row>
    <row r="94" ht="14.25">
      <c r="B94" s="40"/>
    </row>
    <row r="95" ht="14.25">
      <c r="H95" s="41"/>
    </row>
    <row r="96" ht="14.25"/>
    <row r="97" spans="8:11" ht="14.25">
      <c r="H97" s="42"/>
      <c r="I97" s="43"/>
      <c r="J97" s="43"/>
      <c r="K97" s="43"/>
    </row>
  </sheetData>
  <sheetProtection/>
  <mergeCells count="7">
    <mergeCell ref="A91:M91"/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2017-04-04T19:52:54Z</dcterms:modified>
  <cp:category/>
  <cp:version/>
  <cp:contentType/>
  <cp:contentStatus/>
</cp:coreProperties>
</file>