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<sst xmlns="http://schemas.openxmlformats.org/spreadsheetml/2006/main" count="105" uniqueCount="103">
  <si>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</si>
  <si>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</si>
  <si>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</si>
  <si>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</si>
  <si>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</si>
  <si>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</si>
  <si>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</si>
  <si>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</si>
  <si>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</si>
  <si>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</si>
  <si>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</si>
  <si>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</si>
  <si>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</si>
  <si>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</si>
  <si>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</si>
  <si>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</si>
  <si>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</si>
  <si>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</si>
  <si>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</si>
  <si>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</si>
  <si>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</si>
  <si>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</si>
  <si>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</si>
  <si>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</si>
  <si>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</si>
  <si>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</si>
  <si>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</si>
  <si>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</si>
  <si>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</si>
  <si>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</si>
  <si>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</si>
  <si>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</si>
  <si>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</si>
  <si>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</si>
  <si>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</si>
  <si>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</si>
  <si>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</si>
  <si>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</si>
  <si>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</si>
  <si>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</si>
  <si>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</si>
  <si>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</si>
  <si>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</si>
  <si>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</si>
  <si>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</si>
  <si>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</si>
  <si>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</si>
  <si>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</si>
  <si>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</si>
  <si>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</si>
  <si>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</si>
  <si>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</si>
  <si>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</si>
  <si>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</si>
  <si>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</si>
  <si>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</si>
  <si>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</si>
  <si>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</si>
  <si>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</si>
  <si>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</si>
  <si>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</si>
  <si>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</si>
  <si>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</si>
  <si>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</si>
  <si>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</si>
  <si>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</si>
  <si>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</si>
  <si>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</si>
  <si>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</si>
  <si>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</si>
  <si>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</si>
  <si>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</si>
  <si>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</si>
  <si>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</si>
  <si>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</si>
  <si>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</si>
  <si>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</si>
  <si>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</si>
  <si>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</si>
  <si>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</si>
  <si>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</si>
  <si>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</si>
  <si>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</si>
  <si>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</si>
  <si>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</si>
  <si>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</si>
  <si>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</si>
  <si>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</si>
  <si>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</si>
  <si>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</si>
  <si>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</si>
  <si>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</si>
  <si>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</si>
  <si>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</si>
  <si>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</si>
  <si>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</si>
  <si>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</si>
  <si>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</si>
  <si>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</si>
  <si>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02/03/17 - VENCIMENTO 15/03/17</t>
  </si>
  <si>
    <t>8. Tarifa de Remuneração por Passageiro (2)</t>
  </si>
  <si>
    <t>5.3. Revisão de Remuneração pelo Transporte Coletivo (1)</t>
  </si>
  <si>
    <t>Nota: (1) Revisão de passageiros dias 07 e 08/02/17, área 3.0. Total de 238.091 passageiros.
            (2)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</si>
</sst>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517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517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517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1">
      <c r="A2" s="69" t="s">
        <v>99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0" t="s">
        <v>1</v>
      </c>
      <c r="B4" s="70" t="s">
        <v>42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 t="s">
        <v>2</v>
      </c>
    </row>
    <row r="5" spans="1:14" ht="42" customHeight="1">
      <c r="A5" s="70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0"/>
    </row>
    <row r="6" spans="1:14" ht="20.25" customHeight="1">
      <c r="A6" s="70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0"/>
    </row>
    <row r="7" spans="1:25" ht="18.75" customHeight="1">
      <c r="A7" s="9" t="s">
        <v>3</v>
      </c>
      <c r="B7" s="10">
        <f>B8+B20+B24</f>
        <v>493840</v>
      </c>
      <c r="C7" s="10">
        <f>C8+C20+C24</f>
        <v>354887</v>
      </c>
      <c r="D7" s="10">
        <f>D8+D20+D24</f>
        <v>379008</v>
      </c>
      <c r="E7" s="10">
        <f>E8+E20+E24</f>
        <v>54548</v>
      </c>
      <c r="F7" s="10">
        <f aca="true" t="shared" si="0" ref="F7:M7">F8+F20+F24</f>
        <v>322471</v>
      </c>
      <c r="G7" s="10">
        <f t="shared" si="0"/>
        <v>513043</v>
      </c>
      <c r="H7" s="10">
        <f t="shared" si="0"/>
        <v>465183</v>
      </c>
      <c r="I7" s="10">
        <f t="shared" si="0"/>
        <v>417009</v>
      </c>
      <c r="J7" s="10">
        <f t="shared" si="0"/>
        <v>288045</v>
      </c>
      <c r="K7" s="10">
        <f t="shared" si="0"/>
        <v>357987</v>
      </c>
      <c r="L7" s="10">
        <f t="shared" si="0"/>
        <v>150390</v>
      </c>
      <c r="M7" s="10">
        <f t="shared" si="0"/>
        <v>89207</v>
      </c>
      <c r="N7" s="10">
        <f>+N8+N20+N24</f>
        <v>3885618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223799</v>
      </c>
      <c r="C8" s="12">
        <f>+C9+C12+C16</f>
        <v>173108</v>
      </c>
      <c r="D8" s="12">
        <f>+D9+D12+D16</f>
        <v>197732</v>
      </c>
      <c r="E8" s="12">
        <f>+E9+E12+E16</f>
        <v>26233</v>
      </c>
      <c r="F8" s="12">
        <f aca="true" t="shared" si="1" ref="F8:M8">+F9+F12+F16</f>
        <v>155082</v>
      </c>
      <c r="G8" s="12">
        <f t="shared" si="1"/>
        <v>254862</v>
      </c>
      <c r="H8" s="12">
        <f t="shared" si="1"/>
        <v>222723</v>
      </c>
      <c r="I8" s="12">
        <f t="shared" si="1"/>
        <v>207027</v>
      </c>
      <c r="J8" s="12">
        <f t="shared" si="1"/>
        <v>144167</v>
      </c>
      <c r="K8" s="12">
        <f t="shared" si="1"/>
        <v>167570</v>
      </c>
      <c r="L8" s="12">
        <f t="shared" si="1"/>
        <v>79092</v>
      </c>
      <c r="M8" s="12">
        <f t="shared" si="1"/>
        <v>48970</v>
      </c>
      <c r="N8" s="12">
        <f>SUM(B8:M8)</f>
        <v>1900365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20583</v>
      </c>
      <c r="C9" s="14">
        <v>20050</v>
      </c>
      <c r="D9" s="14">
        <v>14462</v>
      </c>
      <c r="E9" s="14">
        <v>1693</v>
      </c>
      <c r="F9" s="14">
        <v>12259</v>
      </c>
      <c r="G9" s="14">
        <v>23037</v>
      </c>
      <c r="H9" s="14">
        <v>28344</v>
      </c>
      <c r="I9" s="14">
        <v>13511</v>
      </c>
      <c r="J9" s="14">
        <v>16545</v>
      </c>
      <c r="K9" s="14">
        <v>13548</v>
      </c>
      <c r="L9" s="14">
        <v>9470</v>
      </c>
      <c r="M9" s="14">
        <v>6053</v>
      </c>
      <c r="N9" s="12">
        <f aca="true" t="shared" si="2" ref="N9:N19">SUM(B9:M9)</f>
        <v>179555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20583</v>
      </c>
      <c r="C10" s="14">
        <f>+C9-C11</f>
        <v>20050</v>
      </c>
      <c r="D10" s="14">
        <f>+D9-D11</f>
        <v>14462</v>
      </c>
      <c r="E10" s="14">
        <f>+E9-E11</f>
        <v>1693</v>
      </c>
      <c r="F10" s="14">
        <f aca="true" t="shared" si="3" ref="F10:M10">+F9-F11</f>
        <v>12259</v>
      </c>
      <c r="G10" s="14">
        <f t="shared" si="3"/>
        <v>23037</v>
      </c>
      <c r="H10" s="14">
        <f t="shared" si="3"/>
        <v>28344</v>
      </c>
      <c r="I10" s="14">
        <f t="shared" si="3"/>
        <v>13511</v>
      </c>
      <c r="J10" s="14">
        <f t="shared" si="3"/>
        <v>16545</v>
      </c>
      <c r="K10" s="14">
        <f t="shared" si="3"/>
        <v>13548</v>
      </c>
      <c r="L10" s="14">
        <f t="shared" si="3"/>
        <v>9470</v>
      </c>
      <c r="M10" s="14">
        <f t="shared" si="3"/>
        <v>6053</v>
      </c>
      <c r="N10" s="12">
        <f t="shared" si="2"/>
        <v>179555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174499</v>
      </c>
      <c r="C12" s="14">
        <f>C13+C14+C15</f>
        <v>134139</v>
      </c>
      <c r="D12" s="14">
        <f>D13+D14+D15</f>
        <v>161781</v>
      </c>
      <c r="E12" s="14">
        <f>E13+E14+E15</f>
        <v>21724</v>
      </c>
      <c r="F12" s="14">
        <f aca="true" t="shared" si="4" ref="F12:M12">F13+F14+F15</f>
        <v>125120</v>
      </c>
      <c r="G12" s="14">
        <f t="shared" si="4"/>
        <v>202807</v>
      </c>
      <c r="H12" s="14">
        <f t="shared" si="4"/>
        <v>170088</v>
      </c>
      <c r="I12" s="14">
        <f t="shared" si="4"/>
        <v>167947</v>
      </c>
      <c r="J12" s="14">
        <f t="shared" si="4"/>
        <v>110589</v>
      </c>
      <c r="K12" s="14">
        <f t="shared" si="4"/>
        <v>130242</v>
      </c>
      <c r="L12" s="14">
        <f t="shared" si="4"/>
        <v>61207</v>
      </c>
      <c r="M12" s="14">
        <f t="shared" si="4"/>
        <v>38309</v>
      </c>
      <c r="N12" s="12">
        <f t="shared" si="2"/>
        <v>1498452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86387</v>
      </c>
      <c r="C13" s="14">
        <v>67905</v>
      </c>
      <c r="D13" s="14">
        <v>78731</v>
      </c>
      <c r="E13" s="14">
        <v>10955</v>
      </c>
      <c r="F13" s="14">
        <v>60906</v>
      </c>
      <c r="G13" s="14">
        <v>100268</v>
      </c>
      <c r="H13" s="14">
        <v>89171</v>
      </c>
      <c r="I13" s="14">
        <v>85835</v>
      </c>
      <c r="J13" s="14">
        <v>54979</v>
      </c>
      <c r="K13" s="14">
        <v>64126</v>
      </c>
      <c r="L13" s="14">
        <v>29511</v>
      </c>
      <c r="M13" s="14">
        <v>17916</v>
      </c>
      <c r="N13" s="12">
        <f t="shared" si="2"/>
        <v>746690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84634</v>
      </c>
      <c r="C14" s="14">
        <v>62125</v>
      </c>
      <c r="D14" s="14">
        <v>80688</v>
      </c>
      <c r="E14" s="14">
        <v>10213</v>
      </c>
      <c r="F14" s="14">
        <v>61036</v>
      </c>
      <c r="G14" s="14">
        <v>96111</v>
      </c>
      <c r="H14" s="14">
        <v>76539</v>
      </c>
      <c r="I14" s="14">
        <v>79863</v>
      </c>
      <c r="J14" s="14">
        <v>53127</v>
      </c>
      <c r="K14" s="14">
        <v>63727</v>
      </c>
      <c r="L14" s="14">
        <v>30235</v>
      </c>
      <c r="M14" s="14">
        <v>19789</v>
      </c>
      <c r="N14" s="12">
        <f t="shared" si="2"/>
        <v>718087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3478</v>
      </c>
      <c r="C15" s="14">
        <v>4109</v>
      </c>
      <c r="D15" s="14">
        <v>2362</v>
      </c>
      <c r="E15" s="14">
        <v>556</v>
      </c>
      <c r="F15" s="14">
        <v>3178</v>
      </c>
      <c r="G15" s="14">
        <v>6428</v>
      </c>
      <c r="H15" s="14">
        <v>4378</v>
      </c>
      <c r="I15" s="14">
        <v>2249</v>
      </c>
      <c r="J15" s="14">
        <v>2483</v>
      </c>
      <c r="K15" s="14">
        <v>2389</v>
      </c>
      <c r="L15" s="14">
        <v>1461</v>
      </c>
      <c r="M15" s="14">
        <v>604</v>
      </c>
      <c r="N15" s="12">
        <f t="shared" si="2"/>
        <v>33675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28717</v>
      </c>
      <c r="C16" s="14">
        <f>C17+C18+C19</f>
        <v>18919</v>
      </c>
      <c r="D16" s="14">
        <f>D17+D18+D19</f>
        <v>21489</v>
      </c>
      <c r="E16" s="14">
        <f>E17+E18+E19</f>
        <v>2816</v>
      </c>
      <c r="F16" s="14">
        <f aca="true" t="shared" si="5" ref="F16:M16">F17+F18+F19</f>
        <v>17703</v>
      </c>
      <c r="G16" s="14">
        <f t="shared" si="5"/>
        <v>29018</v>
      </c>
      <c r="H16" s="14">
        <f t="shared" si="5"/>
        <v>24291</v>
      </c>
      <c r="I16" s="14">
        <f t="shared" si="5"/>
        <v>25569</v>
      </c>
      <c r="J16" s="14">
        <f t="shared" si="5"/>
        <v>17033</v>
      </c>
      <c r="K16" s="14">
        <f t="shared" si="5"/>
        <v>23780</v>
      </c>
      <c r="L16" s="14">
        <f t="shared" si="5"/>
        <v>8415</v>
      </c>
      <c r="M16" s="14">
        <f t="shared" si="5"/>
        <v>4608</v>
      </c>
      <c r="N16" s="12">
        <f t="shared" si="2"/>
        <v>222358</v>
      </c>
    </row>
    <row r="17" spans="1:25" ht="18.75" customHeight="1">
      <c r="A17" s="15" t="s">
        <v>16</v>
      </c>
      <c r="B17" s="14">
        <v>20584</v>
      </c>
      <c r="C17" s="14">
        <v>13844</v>
      </c>
      <c r="D17" s="14">
        <v>14021</v>
      </c>
      <c r="E17" s="14">
        <v>2000</v>
      </c>
      <c r="F17" s="14">
        <v>11903</v>
      </c>
      <c r="G17" s="14">
        <v>20787</v>
      </c>
      <c r="H17" s="14">
        <v>17864</v>
      </c>
      <c r="I17" s="14">
        <v>19516</v>
      </c>
      <c r="J17" s="14">
        <v>12538</v>
      </c>
      <c r="K17" s="14">
        <v>17767</v>
      </c>
      <c r="L17" s="14">
        <v>6408</v>
      </c>
      <c r="M17" s="14">
        <v>3401</v>
      </c>
      <c r="N17" s="12">
        <f t="shared" si="2"/>
        <v>160633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7953</v>
      </c>
      <c r="C18" s="14">
        <v>4863</v>
      </c>
      <c r="D18" s="14">
        <v>7323</v>
      </c>
      <c r="E18" s="14">
        <v>800</v>
      </c>
      <c r="F18" s="14">
        <v>5633</v>
      </c>
      <c r="G18" s="14">
        <v>7942</v>
      </c>
      <c r="H18" s="14">
        <v>6226</v>
      </c>
      <c r="I18" s="14">
        <v>5910</v>
      </c>
      <c r="J18" s="14">
        <v>4380</v>
      </c>
      <c r="K18" s="14">
        <v>5893</v>
      </c>
      <c r="L18" s="14">
        <v>1939</v>
      </c>
      <c r="M18" s="14">
        <v>1165</v>
      </c>
      <c r="N18" s="12">
        <f t="shared" si="2"/>
        <v>60027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180</v>
      </c>
      <c r="C19" s="14">
        <v>212</v>
      </c>
      <c r="D19" s="14">
        <v>145</v>
      </c>
      <c r="E19" s="14">
        <v>16</v>
      </c>
      <c r="F19" s="14">
        <v>167</v>
      </c>
      <c r="G19" s="14">
        <v>289</v>
      </c>
      <c r="H19" s="14">
        <v>201</v>
      </c>
      <c r="I19" s="14">
        <v>143</v>
      </c>
      <c r="J19" s="14">
        <v>115</v>
      </c>
      <c r="K19" s="14">
        <v>120</v>
      </c>
      <c r="L19" s="14">
        <v>68</v>
      </c>
      <c r="M19" s="14">
        <v>42</v>
      </c>
      <c r="N19" s="12">
        <f t="shared" si="2"/>
        <v>1698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131089</v>
      </c>
      <c r="C20" s="18">
        <f>C21+C22+C23</f>
        <v>80353</v>
      </c>
      <c r="D20" s="18">
        <f>D21+D22+D23</f>
        <v>77720</v>
      </c>
      <c r="E20" s="18">
        <f>E21+E22+E23</f>
        <v>10978</v>
      </c>
      <c r="F20" s="18">
        <f aca="true" t="shared" si="6" ref="F20:M20">F21+F22+F23</f>
        <v>66899</v>
      </c>
      <c r="G20" s="18">
        <f t="shared" si="6"/>
        <v>106784</v>
      </c>
      <c r="H20" s="18">
        <f t="shared" si="6"/>
        <v>112026</v>
      </c>
      <c r="I20" s="18">
        <f t="shared" si="6"/>
        <v>106020</v>
      </c>
      <c r="J20" s="18">
        <f t="shared" si="6"/>
        <v>67667</v>
      </c>
      <c r="K20" s="18">
        <f t="shared" si="6"/>
        <v>104315</v>
      </c>
      <c r="L20" s="18">
        <f t="shared" si="6"/>
        <v>41322</v>
      </c>
      <c r="M20" s="18">
        <f t="shared" si="6"/>
        <v>23794</v>
      </c>
      <c r="N20" s="12">
        <f aca="true" t="shared" si="7" ref="N20:N26">SUM(B20:M20)</f>
        <v>928967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69796</v>
      </c>
      <c r="C21" s="14">
        <v>46487</v>
      </c>
      <c r="D21" s="14">
        <v>43187</v>
      </c>
      <c r="E21" s="14">
        <v>6325</v>
      </c>
      <c r="F21" s="14">
        <v>37082</v>
      </c>
      <c r="G21" s="14">
        <v>60588</v>
      </c>
      <c r="H21" s="14">
        <v>66197</v>
      </c>
      <c r="I21" s="14">
        <v>60083</v>
      </c>
      <c r="J21" s="14">
        <v>37706</v>
      </c>
      <c r="K21" s="14">
        <v>55613</v>
      </c>
      <c r="L21" s="14">
        <v>22169</v>
      </c>
      <c r="M21" s="14">
        <v>12446</v>
      </c>
      <c r="N21" s="12">
        <f t="shared" si="7"/>
        <v>517679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59460</v>
      </c>
      <c r="C22" s="14">
        <v>32361</v>
      </c>
      <c r="D22" s="14">
        <v>33624</v>
      </c>
      <c r="E22" s="14">
        <v>4463</v>
      </c>
      <c r="F22" s="14">
        <v>28680</v>
      </c>
      <c r="G22" s="14">
        <v>43917</v>
      </c>
      <c r="H22" s="14">
        <v>44143</v>
      </c>
      <c r="I22" s="14">
        <v>44709</v>
      </c>
      <c r="J22" s="14">
        <v>28932</v>
      </c>
      <c r="K22" s="14">
        <v>47360</v>
      </c>
      <c r="L22" s="14">
        <v>18519</v>
      </c>
      <c r="M22" s="14">
        <v>11049</v>
      </c>
      <c r="N22" s="12">
        <f t="shared" si="7"/>
        <v>397217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1833</v>
      </c>
      <c r="C23" s="14">
        <v>1505</v>
      </c>
      <c r="D23" s="14">
        <v>909</v>
      </c>
      <c r="E23" s="14">
        <v>190</v>
      </c>
      <c r="F23" s="14">
        <v>1137</v>
      </c>
      <c r="G23" s="14">
        <v>2279</v>
      </c>
      <c r="H23" s="14">
        <v>1686</v>
      </c>
      <c r="I23" s="14">
        <v>1228</v>
      </c>
      <c r="J23" s="14">
        <v>1029</v>
      </c>
      <c r="K23" s="14">
        <v>1342</v>
      </c>
      <c r="L23" s="14">
        <v>634</v>
      </c>
      <c r="M23" s="14">
        <v>299</v>
      </c>
      <c r="N23" s="12">
        <f t="shared" si="7"/>
        <v>14071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138952</v>
      </c>
      <c r="C24" s="14">
        <f>C25+C26</f>
        <v>101426</v>
      </c>
      <c r="D24" s="14">
        <f>D25+D26</f>
        <v>103556</v>
      </c>
      <c r="E24" s="14">
        <f>E25+E26</f>
        <v>17337</v>
      </c>
      <c r="F24" s="14">
        <f aca="true" t="shared" si="8" ref="F24:M24">F25+F26</f>
        <v>100490</v>
      </c>
      <c r="G24" s="14">
        <f t="shared" si="8"/>
        <v>151397</v>
      </c>
      <c r="H24" s="14">
        <f t="shared" si="8"/>
        <v>130434</v>
      </c>
      <c r="I24" s="14">
        <f t="shared" si="8"/>
        <v>103962</v>
      </c>
      <c r="J24" s="14">
        <f t="shared" si="8"/>
        <v>76211</v>
      </c>
      <c r="K24" s="14">
        <f t="shared" si="8"/>
        <v>86102</v>
      </c>
      <c r="L24" s="14">
        <f t="shared" si="8"/>
        <v>29976</v>
      </c>
      <c r="M24" s="14">
        <f t="shared" si="8"/>
        <v>16443</v>
      </c>
      <c r="N24" s="12">
        <f t="shared" si="7"/>
        <v>1056286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74713</v>
      </c>
      <c r="C25" s="14">
        <v>60771</v>
      </c>
      <c r="D25" s="14">
        <v>59523</v>
      </c>
      <c r="E25" s="14">
        <v>10991</v>
      </c>
      <c r="F25" s="14">
        <v>56138</v>
      </c>
      <c r="G25" s="14">
        <v>90874</v>
      </c>
      <c r="H25" s="14">
        <v>80962</v>
      </c>
      <c r="I25" s="14">
        <v>57273</v>
      </c>
      <c r="J25" s="14">
        <v>46726</v>
      </c>
      <c r="K25" s="14">
        <v>48728</v>
      </c>
      <c r="L25" s="14">
        <v>17071</v>
      </c>
      <c r="M25" s="14">
        <v>8484</v>
      </c>
      <c r="N25" s="12">
        <f t="shared" si="7"/>
        <v>612254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64239</v>
      </c>
      <c r="C26" s="14">
        <v>40655</v>
      </c>
      <c r="D26" s="14">
        <v>44033</v>
      </c>
      <c r="E26" s="14">
        <v>6346</v>
      </c>
      <c r="F26" s="14">
        <v>44352</v>
      </c>
      <c r="G26" s="14">
        <v>60523</v>
      </c>
      <c r="H26" s="14">
        <v>49472</v>
      </c>
      <c r="I26" s="14">
        <v>46689</v>
      </c>
      <c r="J26" s="14">
        <v>29485</v>
      </c>
      <c r="K26" s="14">
        <v>37374</v>
      </c>
      <c r="L26" s="14">
        <v>12905</v>
      </c>
      <c r="M26" s="14">
        <v>7959</v>
      </c>
      <c r="N26" s="12">
        <f t="shared" si="7"/>
        <v>444032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4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2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5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18.75" customHeight="1">
      <c r="A32" s="55" t="s">
        <v>50</v>
      </c>
      <c r="B32" s="56">
        <f>B33*B34</f>
        <v>3257.0800000000004</v>
      </c>
      <c r="C32" s="56">
        <f aca="true" t="shared" si="10" ref="C32:M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2897.56</v>
      </c>
      <c r="I32" s="56">
        <f t="shared" si="10"/>
        <v>2546.6000000000004</v>
      </c>
      <c r="J32" s="56">
        <f t="shared" si="10"/>
        <v>2118.6</v>
      </c>
      <c r="K32" s="56">
        <f t="shared" si="10"/>
        <v>2602.2400000000002</v>
      </c>
      <c r="L32" s="56">
        <f t="shared" si="10"/>
        <v>1271.16</v>
      </c>
      <c r="M32" s="56">
        <f t="shared" si="10"/>
        <v>719.0400000000001</v>
      </c>
      <c r="N32" s="25">
        <f>SUM(B32:M32)</f>
        <v>25436.04</v>
      </c>
    </row>
    <row r="33" spans="1:25" ht="18.75" customHeight="1">
      <c r="A33" s="52" t="s">
        <v>51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677</v>
      </c>
      <c r="I33" s="58">
        <v>595</v>
      </c>
      <c r="J33" s="58">
        <v>495</v>
      </c>
      <c r="K33" s="58">
        <v>608</v>
      </c>
      <c r="L33" s="58">
        <v>297</v>
      </c>
      <c r="M33" s="58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2" t="s">
        <v>52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1:14" ht="18.75" customHeight="1">
      <c r="A36" s="59" t="s">
        <v>53</v>
      </c>
      <c r="B36" s="60">
        <f>B37+B38+B39+B40</f>
        <v>1002298.0963663999</v>
      </c>
      <c r="C36" s="60">
        <f aca="true" t="shared" si="11" ref="C36:M36">C37+C38+C39+C40</f>
        <v>696029.9855535</v>
      </c>
      <c r="D36" s="60">
        <f t="shared" si="11"/>
        <v>698008.2129504</v>
      </c>
      <c r="E36" s="60">
        <f t="shared" si="11"/>
        <v>137770.0460832</v>
      </c>
      <c r="F36" s="60">
        <f t="shared" si="11"/>
        <v>683427.1945055501</v>
      </c>
      <c r="G36" s="60">
        <f t="shared" si="11"/>
        <v>862214.4022</v>
      </c>
      <c r="H36" s="60">
        <f t="shared" si="11"/>
        <v>915074.9047</v>
      </c>
      <c r="I36" s="60">
        <f t="shared" si="11"/>
        <v>800665.0458062</v>
      </c>
      <c r="J36" s="60">
        <f t="shared" si="11"/>
        <v>623009.4774435001</v>
      </c>
      <c r="K36" s="60">
        <f t="shared" si="11"/>
        <v>740288.06563312</v>
      </c>
      <c r="L36" s="60">
        <f t="shared" si="11"/>
        <v>369205.02175769996</v>
      </c>
      <c r="M36" s="60">
        <f t="shared" si="11"/>
        <v>214546.30640192004</v>
      </c>
      <c r="N36" s="60">
        <f>N37+N38+N39+N40</f>
        <v>7742536.759401491</v>
      </c>
    </row>
    <row r="37" spans="1:14" ht="18.75" customHeight="1">
      <c r="A37" s="57" t="s">
        <v>54</v>
      </c>
      <c r="B37" s="54">
        <f aca="true" t="shared" si="12" ref="B37:M37">B29*B7</f>
        <v>1002100.1279999999</v>
      </c>
      <c r="C37" s="54">
        <f t="shared" si="12"/>
        <v>695720.4748</v>
      </c>
      <c r="D37" s="54">
        <f t="shared" si="12"/>
        <v>687823.7184</v>
      </c>
      <c r="E37" s="54">
        <f t="shared" si="12"/>
        <v>137466.4148</v>
      </c>
      <c r="F37" s="54">
        <f t="shared" si="12"/>
        <v>683316.0490000001</v>
      </c>
      <c r="G37" s="54">
        <f t="shared" si="12"/>
        <v>862168.7615</v>
      </c>
      <c r="H37" s="54">
        <f t="shared" si="12"/>
        <v>914782.3694999999</v>
      </c>
      <c r="I37" s="54">
        <f t="shared" si="12"/>
        <v>800490.4764</v>
      </c>
      <c r="J37" s="54">
        <f t="shared" si="12"/>
        <v>622724.4855000001</v>
      </c>
      <c r="K37" s="54">
        <f t="shared" si="12"/>
        <v>739923.3303</v>
      </c>
      <c r="L37" s="54">
        <f t="shared" si="12"/>
        <v>369042.021</v>
      </c>
      <c r="M37" s="54">
        <f t="shared" si="12"/>
        <v>214480.39010000002</v>
      </c>
      <c r="N37" s="56">
        <f>SUM(B37:M37)</f>
        <v>7730038.6193</v>
      </c>
    </row>
    <row r="38" spans="1:14" ht="18.75" customHeight="1">
      <c r="A38" s="57" t="s">
        <v>55</v>
      </c>
      <c r="B38" s="54">
        <f aca="true" t="shared" si="13" ref="B38:M38">B30*B7</f>
        <v>-3059.1116336</v>
      </c>
      <c r="C38" s="54">
        <f t="shared" si="13"/>
        <v>-2083.0092465</v>
      </c>
      <c r="D38" s="54">
        <f t="shared" si="13"/>
        <v>-2103.4754496</v>
      </c>
      <c r="E38" s="54">
        <f t="shared" si="13"/>
        <v>-342.6487168</v>
      </c>
      <c r="F38" s="54">
        <f t="shared" si="13"/>
        <v>-2050.25449445</v>
      </c>
      <c r="G38" s="54">
        <f t="shared" si="13"/>
        <v>-2616.5193000000004</v>
      </c>
      <c r="H38" s="54">
        <f t="shared" si="13"/>
        <v>-2605.0248</v>
      </c>
      <c r="I38" s="54">
        <f t="shared" si="13"/>
        <v>-2372.0305938</v>
      </c>
      <c r="J38" s="54">
        <f t="shared" si="13"/>
        <v>-1833.6080565</v>
      </c>
      <c r="K38" s="54">
        <f t="shared" si="13"/>
        <v>-2237.50466688</v>
      </c>
      <c r="L38" s="54">
        <f t="shared" si="13"/>
        <v>-1108.1592423</v>
      </c>
      <c r="M38" s="54">
        <f t="shared" si="13"/>
        <v>-653.12369808</v>
      </c>
      <c r="N38" s="25">
        <f>SUM(B38:M38)</f>
        <v>-23064.469898509997</v>
      </c>
    </row>
    <row r="39" spans="1:14" ht="18.75" customHeight="1">
      <c r="A39" s="57" t="s">
        <v>56</v>
      </c>
      <c r="B39" s="54">
        <f aca="true" t="shared" si="14" ref="B39:M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2897.56</v>
      </c>
      <c r="I39" s="54">
        <f t="shared" si="14"/>
        <v>2546.6000000000004</v>
      </c>
      <c r="J39" s="54">
        <f t="shared" si="14"/>
        <v>2118.6</v>
      </c>
      <c r="K39" s="54">
        <f t="shared" si="14"/>
        <v>2602.2400000000002</v>
      </c>
      <c r="L39" s="54">
        <f t="shared" si="14"/>
        <v>1271.16</v>
      </c>
      <c r="M39" s="54">
        <f t="shared" si="14"/>
        <v>719.0400000000001</v>
      </c>
      <c r="N39" s="56">
        <f>SUM(B39:M39)</f>
        <v>25436.04</v>
      </c>
    </row>
    <row r="40" spans="1:25" ht="18.75" customHeight="1">
      <c r="A40" s="2" t="s">
        <v>57</v>
      </c>
      <c r="B40" s="54">
        <v>0</v>
      </c>
      <c r="C40" s="54">
        <v>0</v>
      </c>
      <c r="D40" s="54">
        <v>10126.57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6">
        <f>SUM(B40:M40)</f>
        <v>10126.57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1"/>
    </row>
    <row r="42" spans="1:14" ht="18.75" customHeight="1">
      <c r="A42" s="2" t="s">
        <v>58</v>
      </c>
      <c r="B42" s="25">
        <f>+B43+B46+B54+B55</f>
        <v>-78215.4</v>
      </c>
      <c r="C42" s="25">
        <f aca="true" t="shared" si="15" ref="C42:M42">+C43+C46+C54+C55</f>
        <v>-76190</v>
      </c>
      <c r="D42" s="25">
        <f t="shared" si="15"/>
        <v>337498.95</v>
      </c>
      <c r="E42" s="25">
        <f t="shared" si="15"/>
        <v>-7433.4</v>
      </c>
      <c r="F42" s="25">
        <f t="shared" si="15"/>
        <v>-46584.2</v>
      </c>
      <c r="G42" s="25">
        <f t="shared" si="15"/>
        <v>-87540.6</v>
      </c>
      <c r="H42" s="25">
        <f t="shared" si="15"/>
        <v>-108207.2</v>
      </c>
      <c r="I42" s="25">
        <f t="shared" si="15"/>
        <v>-51341.8</v>
      </c>
      <c r="J42" s="25">
        <f t="shared" si="15"/>
        <v>-62871</v>
      </c>
      <c r="K42" s="25">
        <f t="shared" si="15"/>
        <v>-51482.4</v>
      </c>
      <c r="L42" s="25">
        <f t="shared" si="15"/>
        <v>-35986</v>
      </c>
      <c r="M42" s="25">
        <f t="shared" si="15"/>
        <v>-23001.4</v>
      </c>
      <c r="N42" s="25">
        <f>+N43+N46+N54+N55</f>
        <v>-291354.45</v>
      </c>
    </row>
    <row r="43" spans="1:14" ht="18.75" customHeight="1">
      <c r="A43" s="17" t="s">
        <v>59</v>
      </c>
      <c r="B43" s="26">
        <f>B44+B45</f>
        <v>-78215.4</v>
      </c>
      <c r="C43" s="26">
        <f>C44+C45</f>
        <v>-76190</v>
      </c>
      <c r="D43" s="26">
        <f>D44+D45</f>
        <v>-54955.6</v>
      </c>
      <c r="E43" s="26">
        <f>E44+E45</f>
        <v>-6433.4</v>
      </c>
      <c r="F43" s="26">
        <f aca="true" t="shared" si="16" ref="F43:M43">F44+F45</f>
        <v>-46584.2</v>
      </c>
      <c r="G43" s="26">
        <f t="shared" si="16"/>
        <v>-87540.6</v>
      </c>
      <c r="H43" s="26">
        <f t="shared" si="16"/>
        <v>-107707.2</v>
      </c>
      <c r="I43" s="26">
        <f t="shared" si="16"/>
        <v>-51341.8</v>
      </c>
      <c r="J43" s="26">
        <f t="shared" si="16"/>
        <v>-62871</v>
      </c>
      <c r="K43" s="26">
        <f t="shared" si="16"/>
        <v>-51482.4</v>
      </c>
      <c r="L43" s="26">
        <f t="shared" si="16"/>
        <v>-35986</v>
      </c>
      <c r="M43" s="26">
        <f t="shared" si="16"/>
        <v>-23001.4</v>
      </c>
      <c r="N43" s="25">
        <f aca="true" t="shared" si="17" ref="N43:N55">SUM(B43:M43)</f>
        <v>-682309</v>
      </c>
    </row>
    <row r="44" spans="1:25" ht="18.75" customHeight="1">
      <c r="A44" s="13" t="s">
        <v>60</v>
      </c>
      <c r="B44" s="20">
        <f>ROUND(-B9*$D$3,2)</f>
        <v>-78215.4</v>
      </c>
      <c r="C44" s="20">
        <f>ROUND(-C9*$D$3,2)</f>
        <v>-76190</v>
      </c>
      <c r="D44" s="20">
        <f>ROUND(-D9*$D$3,2)</f>
        <v>-54955.6</v>
      </c>
      <c r="E44" s="20">
        <f>ROUND(-E9*$D$3,2)</f>
        <v>-6433.4</v>
      </c>
      <c r="F44" s="20">
        <f aca="true" t="shared" si="18" ref="F44:M44">ROUND(-F9*$D$3,2)</f>
        <v>-46584.2</v>
      </c>
      <c r="G44" s="20">
        <f t="shared" si="18"/>
        <v>-87540.6</v>
      </c>
      <c r="H44" s="20">
        <f t="shared" si="18"/>
        <v>-107707.2</v>
      </c>
      <c r="I44" s="20">
        <f t="shared" si="18"/>
        <v>-51341.8</v>
      </c>
      <c r="J44" s="20">
        <f t="shared" si="18"/>
        <v>-62871</v>
      </c>
      <c r="K44" s="20">
        <f t="shared" si="18"/>
        <v>-51482.4</v>
      </c>
      <c r="L44" s="20">
        <f t="shared" si="18"/>
        <v>-35986</v>
      </c>
      <c r="M44" s="20">
        <f t="shared" si="18"/>
        <v>-23001.4</v>
      </c>
      <c r="N44" s="46">
        <f t="shared" si="17"/>
        <v>-682309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6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-1000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-1500</v>
      </c>
    </row>
    <row r="47" spans="1:25" ht="18.75" customHeight="1">
      <c r="A47" s="13" t="s">
        <v>63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0</v>
      </c>
      <c r="C49" s="24">
        <v>0</v>
      </c>
      <c r="D49" s="24">
        <v>0</v>
      </c>
      <c r="E49" s="24">
        <v>-1000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101</v>
      </c>
      <c r="B54" s="27">
        <v>0</v>
      </c>
      <c r="C54" s="27">
        <v>0</v>
      </c>
      <c r="D54" s="27">
        <v>392454.55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392454.55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70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20"/>
    </row>
    <row r="57" spans="1:25" ht="15.75">
      <c r="A57" s="2" t="s">
        <v>71</v>
      </c>
      <c r="B57" s="29">
        <f aca="true" t="shared" si="21" ref="B57:M57">+B36+B42</f>
        <v>924082.6963663999</v>
      </c>
      <c r="C57" s="29">
        <f t="shared" si="21"/>
        <v>619839.9855535</v>
      </c>
      <c r="D57" s="29">
        <f t="shared" si="21"/>
        <v>1035507.1629504</v>
      </c>
      <c r="E57" s="29">
        <f t="shared" si="21"/>
        <v>130336.6460832</v>
      </c>
      <c r="F57" s="29">
        <f t="shared" si="21"/>
        <v>636842.9945055501</v>
      </c>
      <c r="G57" s="29">
        <f t="shared" si="21"/>
        <v>774673.8022</v>
      </c>
      <c r="H57" s="29">
        <f t="shared" si="21"/>
        <v>806867.7047</v>
      </c>
      <c r="I57" s="29">
        <f t="shared" si="21"/>
        <v>749323.2458062</v>
      </c>
      <c r="J57" s="29">
        <f t="shared" si="21"/>
        <v>560138.4774435001</v>
      </c>
      <c r="K57" s="29">
        <f t="shared" si="21"/>
        <v>688805.66563312</v>
      </c>
      <c r="L57" s="29">
        <f t="shared" si="21"/>
        <v>333219.02175769996</v>
      </c>
      <c r="M57" s="29">
        <f t="shared" si="21"/>
        <v>191544.90640192005</v>
      </c>
      <c r="N57" s="29">
        <f>SUM(B57:M57)</f>
        <v>7451182.30940149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8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72</v>
      </c>
      <c r="B60" s="36">
        <f>SUM(B61:B74)</f>
        <v>924082.7</v>
      </c>
      <c r="C60" s="36">
        <f aca="true" t="shared" si="22" ref="C60:M60">SUM(C61:C74)</f>
        <v>619839.98</v>
      </c>
      <c r="D60" s="36">
        <f t="shared" si="22"/>
        <v>1035507.16</v>
      </c>
      <c r="E60" s="36">
        <f t="shared" si="22"/>
        <v>130336.64</v>
      </c>
      <c r="F60" s="36">
        <f t="shared" si="22"/>
        <v>636843</v>
      </c>
      <c r="G60" s="36">
        <f t="shared" si="22"/>
        <v>774673.8</v>
      </c>
      <c r="H60" s="36">
        <f t="shared" si="22"/>
        <v>806867.71</v>
      </c>
      <c r="I60" s="36">
        <f t="shared" si="22"/>
        <v>749323.25</v>
      </c>
      <c r="J60" s="36">
        <f t="shared" si="22"/>
        <v>560138.48</v>
      </c>
      <c r="K60" s="36">
        <f t="shared" si="22"/>
        <v>688805.67</v>
      </c>
      <c r="L60" s="36">
        <f t="shared" si="22"/>
        <v>333219.02</v>
      </c>
      <c r="M60" s="36">
        <f t="shared" si="22"/>
        <v>191544.91</v>
      </c>
      <c r="N60" s="29">
        <f>SUM(N61:N74)</f>
        <v>7451182.32</v>
      </c>
    </row>
    <row r="61" spans="1:15" ht="18.75" customHeight="1">
      <c r="A61" s="17" t="s">
        <v>73</v>
      </c>
      <c r="B61" s="36">
        <v>180790.22</v>
      </c>
      <c r="C61" s="36">
        <v>175972.36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356762.57999999996</v>
      </c>
      <c r="O61"/>
    </row>
    <row r="62" spans="1:15" ht="18.75" customHeight="1">
      <c r="A62" s="17" t="s">
        <v>74</v>
      </c>
      <c r="B62" s="36">
        <v>743292.48</v>
      </c>
      <c r="C62" s="36">
        <v>443867.62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1187160.1</v>
      </c>
      <c r="O62"/>
    </row>
    <row r="63" spans="1:16" ht="18.75" customHeight="1">
      <c r="A63" s="17" t="s">
        <v>75</v>
      </c>
      <c r="B63" s="35">
        <v>0</v>
      </c>
      <c r="C63" s="35">
        <v>0</v>
      </c>
      <c r="D63" s="26">
        <v>1035507.16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1035507.16</v>
      </c>
      <c r="P63"/>
    </row>
    <row r="64" spans="1:17" ht="18.75" customHeight="1">
      <c r="A64" s="17" t="s">
        <v>76</v>
      </c>
      <c r="B64" s="35">
        <v>0</v>
      </c>
      <c r="C64" s="35">
        <v>0</v>
      </c>
      <c r="D64" s="35">
        <v>0</v>
      </c>
      <c r="E64" s="26">
        <v>130336.64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130336.64</v>
      </c>
      <c r="Q64"/>
    </row>
    <row r="65" spans="1:18" ht="18.75" customHeight="1">
      <c r="A65" s="17" t="s">
        <v>77</v>
      </c>
      <c r="B65" s="35">
        <v>0</v>
      </c>
      <c r="C65" s="35">
        <v>0</v>
      </c>
      <c r="D65" s="35">
        <v>0</v>
      </c>
      <c r="E65" s="35">
        <v>0</v>
      </c>
      <c r="F65" s="26">
        <v>636843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636843</v>
      </c>
      <c r="R65"/>
    </row>
    <row r="66" spans="1:19" ht="18.75" customHeight="1">
      <c r="A66" s="17" t="s">
        <v>78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774673.8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774673.8</v>
      </c>
      <c r="S66"/>
    </row>
    <row r="67" spans="1:20" ht="18.75" customHeight="1">
      <c r="A67" s="17" t="s">
        <v>79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631501.12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631501.12</v>
      </c>
      <c r="T67"/>
    </row>
    <row r="68" spans="1:20" ht="18.75" customHeight="1">
      <c r="A68" s="17" t="s">
        <v>80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175366.59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175366.59</v>
      </c>
      <c r="T68"/>
    </row>
    <row r="69" spans="1:21" ht="18.75" customHeight="1">
      <c r="A69" s="17" t="s">
        <v>81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749323.25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749323.25</v>
      </c>
      <c r="U69"/>
    </row>
    <row r="70" spans="1:22" ht="18.75" customHeight="1">
      <c r="A70" s="17" t="s">
        <v>82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560138.48</v>
      </c>
      <c r="K70" s="35">
        <v>0</v>
      </c>
      <c r="L70" s="35">
        <v>0</v>
      </c>
      <c r="M70" s="35">
        <v>0</v>
      </c>
      <c r="N70" s="29">
        <f t="shared" si="23"/>
        <v>560138.48</v>
      </c>
      <c r="V70"/>
    </row>
    <row r="71" spans="1:23" ht="18.75" customHeight="1">
      <c r="A71" s="17" t="s">
        <v>83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688805.67</v>
      </c>
      <c r="L71" s="35">
        <v>0</v>
      </c>
      <c r="M71" s="61"/>
      <c r="N71" s="26">
        <f t="shared" si="23"/>
        <v>688805.67</v>
      </c>
      <c r="W71"/>
    </row>
    <row r="72" spans="1:24" ht="18.75" customHeight="1">
      <c r="A72" s="17" t="s">
        <v>84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333219.02</v>
      </c>
      <c r="M72" s="35">
        <v>0</v>
      </c>
      <c r="N72" s="29">
        <f t="shared" si="23"/>
        <v>333219.02</v>
      </c>
      <c r="X72"/>
    </row>
    <row r="73" spans="1:25" ht="18.75" customHeight="1">
      <c r="A73" s="17" t="s">
        <v>85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191544.91</v>
      </c>
      <c r="N73" s="26">
        <f t="shared" si="23"/>
        <v>191544.91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6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100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86</v>
      </c>
      <c r="B78" s="44">
        <v>2.2699115698623746</v>
      </c>
      <c r="C78" s="44">
        <v>2.248843010654767</v>
      </c>
      <c r="D78" s="44">
        <v>0</v>
      </c>
      <c r="E78" s="44">
        <v>0</v>
      </c>
      <c r="F78" s="35">
        <v>0</v>
      </c>
      <c r="G78" s="35">
        <v>0</v>
      </c>
      <c r="H78" s="44">
        <v>0</v>
      </c>
      <c r="I78" s="44">
        <v>0</v>
      </c>
      <c r="J78" s="44">
        <v>0</v>
      </c>
      <c r="K78" s="35">
        <v>0</v>
      </c>
      <c r="L78" s="44">
        <v>0</v>
      </c>
      <c r="M78" s="44">
        <v>0</v>
      </c>
      <c r="N78" s="29"/>
      <c r="O78"/>
    </row>
    <row r="79" spans="1:15" ht="18.75" customHeight="1">
      <c r="A79" s="17" t="s">
        <v>87</v>
      </c>
      <c r="B79" s="44">
        <v>1.9791126684636118</v>
      </c>
      <c r="C79" s="44">
        <v>1.8666697523582696</v>
      </c>
      <c r="D79" s="44">
        <v>0</v>
      </c>
      <c r="E79" s="44">
        <v>0</v>
      </c>
      <c r="F79" s="35">
        <v>0</v>
      </c>
      <c r="G79" s="35">
        <v>0</v>
      </c>
      <c r="H79" s="44">
        <v>0</v>
      </c>
      <c r="I79" s="44">
        <v>0</v>
      </c>
      <c r="J79" s="44">
        <v>0</v>
      </c>
      <c r="K79" s="35">
        <v>0</v>
      </c>
      <c r="L79" s="44">
        <v>0</v>
      </c>
      <c r="M79" s="44">
        <v>0</v>
      </c>
      <c r="N79" s="29"/>
      <c r="O79"/>
    </row>
    <row r="80" spans="1:16" ht="18.75" customHeight="1">
      <c r="A80" s="17" t="s">
        <v>88</v>
      </c>
      <c r="B80" s="44">
        <v>0</v>
      </c>
      <c r="C80" s="44">
        <v>0</v>
      </c>
      <c r="D80" s="22">
        <f>(D$37+D$38+D$39)/D$7</f>
        <v>1.8149528319993247</v>
      </c>
      <c r="E80" s="44">
        <v>0</v>
      </c>
      <c r="F80" s="35">
        <v>0</v>
      </c>
      <c r="G80" s="35">
        <v>0</v>
      </c>
      <c r="H80" s="44">
        <v>0</v>
      </c>
      <c r="I80" s="44">
        <v>0</v>
      </c>
      <c r="J80" s="44">
        <v>0</v>
      </c>
      <c r="K80" s="35">
        <v>0</v>
      </c>
      <c r="L80" s="44">
        <v>0</v>
      </c>
      <c r="M80" s="44">
        <v>0</v>
      </c>
      <c r="N80" s="26"/>
      <c r="P80"/>
    </row>
    <row r="81" spans="1:17" ht="18.75" customHeight="1">
      <c r="A81" s="17" t="s">
        <v>89</v>
      </c>
      <c r="B81" s="44">
        <v>0</v>
      </c>
      <c r="C81" s="44">
        <v>0</v>
      </c>
      <c r="D81" s="44">
        <v>0</v>
      </c>
      <c r="E81" s="22">
        <f>(E$37+E$38+E$39)/E$7</f>
        <v>2.5256663137640243</v>
      </c>
      <c r="F81" s="35">
        <v>0</v>
      </c>
      <c r="G81" s="35">
        <v>0</v>
      </c>
      <c r="H81" s="44">
        <v>0</v>
      </c>
      <c r="I81" s="44">
        <v>0</v>
      </c>
      <c r="J81" s="44">
        <v>0</v>
      </c>
      <c r="K81" s="35">
        <v>0</v>
      </c>
      <c r="L81" s="44">
        <v>0</v>
      </c>
      <c r="M81" s="44">
        <v>0</v>
      </c>
      <c r="N81" s="29"/>
      <c r="Q81"/>
    </row>
    <row r="82" spans="1:18" ht="18.75" customHeight="1">
      <c r="A82" s="17" t="s">
        <v>90</v>
      </c>
      <c r="B82" s="44">
        <v>0</v>
      </c>
      <c r="C82" s="44">
        <v>0</v>
      </c>
      <c r="D82" s="44">
        <v>0</v>
      </c>
      <c r="E82" s="44">
        <v>0</v>
      </c>
      <c r="F82" s="44">
        <f>(F$37+F$38+F$39)/F$7</f>
        <v>2.119344668219933</v>
      </c>
      <c r="G82" s="35">
        <v>0</v>
      </c>
      <c r="H82" s="44">
        <v>0</v>
      </c>
      <c r="I82" s="44">
        <v>0</v>
      </c>
      <c r="J82" s="44">
        <v>0</v>
      </c>
      <c r="K82" s="35">
        <v>0</v>
      </c>
      <c r="L82" s="44">
        <v>0</v>
      </c>
      <c r="M82" s="44">
        <v>0</v>
      </c>
      <c r="N82" s="26"/>
      <c r="R82"/>
    </row>
    <row r="83" spans="1:19" ht="18.75" customHeight="1">
      <c r="A83" s="17" t="s">
        <v>91</v>
      </c>
      <c r="B83" s="44">
        <v>0</v>
      </c>
      <c r="C83" s="44">
        <v>0</v>
      </c>
      <c r="D83" s="44">
        <v>0</v>
      </c>
      <c r="E83" s="44">
        <v>0</v>
      </c>
      <c r="F83" s="35">
        <v>0</v>
      </c>
      <c r="G83" s="44">
        <f>(G$37+G$38+G$39)/G$7</f>
        <v>1.6805889607693703</v>
      </c>
      <c r="H83" s="44">
        <v>0</v>
      </c>
      <c r="I83" s="44">
        <v>0</v>
      </c>
      <c r="J83" s="44">
        <v>0</v>
      </c>
      <c r="K83" s="35">
        <v>0</v>
      </c>
      <c r="L83" s="44">
        <v>0</v>
      </c>
      <c r="M83" s="44">
        <v>0</v>
      </c>
      <c r="N83" s="29"/>
      <c r="S83"/>
    </row>
    <row r="84" spans="1:20" ht="18.75" customHeight="1">
      <c r="A84" s="17" t="s">
        <v>92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35">
        <v>0</v>
      </c>
      <c r="H84" s="44">
        <v>1.9768501647211376</v>
      </c>
      <c r="I84" s="44">
        <v>0</v>
      </c>
      <c r="J84" s="44">
        <v>0</v>
      </c>
      <c r="K84" s="35">
        <v>0</v>
      </c>
      <c r="L84" s="44">
        <v>0</v>
      </c>
      <c r="M84" s="44">
        <v>0</v>
      </c>
      <c r="N84" s="29"/>
      <c r="T84"/>
    </row>
    <row r="85" spans="1:20" ht="18.75" customHeight="1">
      <c r="A85" s="17" t="s">
        <v>93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v>1.9334802531888367</v>
      </c>
      <c r="I85" s="44">
        <v>0</v>
      </c>
      <c r="J85" s="44">
        <v>0</v>
      </c>
      <c r="K85" s="35">
        <v>0</v>
      </c>
      <c r="L85" s="44">
        <v>0</v>
      </c>
      <c r="M85" s="44">
        <v>0</v>
      </c>
      <c r="N85" s="29"/>
      <c r="T85"/>
    </row>
    <row r="86" spans="1:21" ht="18.75" customHeight="1">
      <c r="A86" s="17" t="s">
        <v>94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44">
        <v>0</v>
      </c>
      <c r="I86" s="44">
        <f>(I$37+I$38+I$39)/I$7</f>
        <v>1.9200186226345235</v>
      </c>
      <c r="J86" s="44">
        <v>0</v>
      </c>
      <c r="K86" s="35">
        <v>0</v>
      </c>
      <c r="L86" s="44">
        <v>0</v>
      </c>
      <c r="M86" s="44">
        <v>0</v>
      </c>
      <c r="N86" s="26"/>
      <c r="U86"/>
    </row>
    <row r="87" spans="1:22" ht="18.75" customHeight="1">
      <c r="A87" s="17" t="s">
        <v>95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44">
        <v>0</v>
      </c>
      <c r="I87" s="44">
        <v>0</v>
      </c>
      <c r="J87" s="44">
        <f>(J$37+J$38+J$39)/J$7</f>
        <v>2.1628894007655055</v>
      </c>
      <c r="K87" s="35">
        <v>0</v>
      </c>
      <c r="L87" s="44">
        <v>0</v>
      </c>
      <c r="M87" s="44">
        <v>0</v>
      </c>
      <c r="N87" s="29"/>
      <c r="V87"/>
    </row>
    <row r="88" spans="1:23" ht="18.75" customHeight="1">
      <c r="A88" s="17" t="s">
        <v>96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0</v>
      </c>
      <c r="I88" s="44">
        <v>0</v>
      </c>
      <c r="J88" s="44">
        <v>0</v>
      </c>
      <c r="K88" s="22">
        <f>(K$37+K$38+K$39)/K$7</f>
        <v>2.0679188507770396</v>
      </c>
      <c r="L88" s="44">
        <v>0</v>
      </c>
      <c r="M88" s="44">
        <v>0</v>
      </c>
      <c r="N88" s="26"/>
      <c r="W88"/>
    </row>
    <row r="89" spans="1:24" ht="18.75" customHeight="1">
      <c r="A89" s="17" t="s">
        <v>97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v>0</v>
      </c>
      <c r="J89" s="44">
        <v>0</v>
      </c>
      <c r="K89" s="44">
        <v>0</v>
      </c>
      <c r="L89" s="44">
        <f>(L$37+L$38+L$39)/L$7</f>
        <v>2.454983853698384</v>
      </c>
      <c r="M89" s="44">
        <v>0</v>
      </c>
      <c r="N89" s="62"/>
      <c r="X89"/>
    </row>
    <row r="90" spans="1:25" ht="18.75" customHeight="1">
      <c r="A90" s="34" t="s">
        <v>98</v>
      </c>
      <c r="B90" s="45">
        <v>0</v>
      </c>
      <c r="C90" s="45">
        <v>0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9">
        <f>(M$37+M$38+M$39)/M$7</f>
        <v>2.405038914008094</v>
      </c>
      <c r="N90" s="50"/>
      <c r="Y90"/>
    </row>
    <row r="91" spans="1:13" ht="43.5" customHeight="1">
      <c r="A91" s="72" t="s">
        <v>102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</row>
    <row r="94" ht="14.25">
      <c r="B94" s="40"/>
    </row>
    <row r="95" ht="14.25">
      <c r="H95" s="41"/>
    </row>
    <row r="96" ht="14.25"/>
    <row r="97" spans="8:11" ht="14.25">
      <c r="H97" s="42"/>
      <c r="I97" s="43"/>
      <c r="J97" s="43"/>
      <c r="K97" s="43"/>
    </row>
  </sheetData>
  <sheetProtection/>
  <mergeCells count="7">
    <mergeCell ref="A91:M91"/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2017-03-14T18:31:16Z</dcterms:modified>
  <cp:category/>
  <cp:version/>
  <cp:contentType/>
  <cp:contentStatus/>
</cp:coreProperties>
</file>