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<sst xmlns="http://schemas.openxmlformats.org/spreadsheetml/2006/main" count="105" uniqueCount="103">
  <si>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</si>
  <si>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</si>
  <si>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</si>
  <si>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</si>
  <si>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</si>
  <si>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</si>
  <si>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</si>
  <si>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</si>
  <si>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</si>
  <si>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</si>
  <si>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</si>
  <si>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</si>
  <si>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</si>
  <si>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</si>
  <si>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</si>
  <si>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</si>
  <si>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</si>
  <si>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</si>
  <si>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</si>
  <si>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</si>
  <si>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</si>
  <si>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</si>
  <si>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</si>
  <si>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</si>
  <si>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</si>
  <si>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</si>
  <si>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</si>
  <si>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</si>
  <si>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</si>
  <si>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</si>
  <si>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</si>
  <si>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</si>
  <si>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</si>
  <si>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</si>
  <si>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</si>
  <si>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</si>
  <si>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</si>
  <si>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</si>
  <si>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</si>
  <si>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</si>
  <si>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</si>
  <si>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</si>
  <si>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</si>
  <si>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</si>
  <si>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</si>
  <si>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</si>
  <si>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</si>
  <si>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</si>
  <si>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</si>
  <si>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</si>
  <si>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</si>
  <si>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</si>
  <si>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</si>
  <si>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</si>
  <si>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</si>
  <si>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</si>
  <si>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</si>
  <si>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</si>
  <si>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</si>
  <si>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</si>
  <si>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</si>
  <si>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</si>
  <si>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</si>
  <si>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</si>
  <si>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</si>
  <si>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</si>
  <si>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</si>
  <si>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</si>
  <si>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</si>
  <si>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</si>
  <si>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</si>
  <si>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</si>
  <si>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</si>
  <si>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</si>
  <si>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</si>
  <si>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</si>
  <si>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</si>
  <si>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</si>
  <si>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</si>
  <si>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</si>
  <si>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</si>
  <si>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</si>
  <si>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</si>
  <si>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</si>
  <si>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</si>
  <si>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</si>
  <si>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</si>
  <si>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</si>
  <si>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</si>
  <si>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</si>
  <si>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</si>
  <si>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</si>
  <si>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</si>
  <si>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</si>
  <si>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</si>
  <si>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</si>
  <si>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</si>
  <si>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</si>
  <si>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</si>
  <si>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</si>
  <si>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</si>
  <si>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</si>
  <si>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01/03/17 - VENCIMENTO 14/03/17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</si>
</sst>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6.75390625" style="1" customWidth="1"/>
    <col min="10" max="10" width="15.875" style="1" customWidth="1"/>
    <col min="11" max="11" width="16.875" style="1" customWidth="1"/>
    <col min="12" max="12" width="15.625" style="1" customWidth="1"/>
    <col min="13" max="13" width="14.375" style="1" customWidth="1"/>
    <col min="14" max="14" width="18.125" style="1" customWidth="1"/>
    <col min="15" max="15" width="9.00390625" style="1" customWidth="1"/>
    <col min="16" max="16" width="13.12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417259</v>
      </c>
      <c r="C7" s="10">
        <f>C8+C20+C24</f>
        <v>292680</v>
      </c>
      <c r="D7" s="10">
        <f>D8+D20+D24</f>
        <v>324254</v>
      </c>
      <c r="E7" s="10">
        <f>E8+E20+E24</f>
        <v>45934</v>
      </c>
      <c r="F7" s="10">
        <f aca="true" t="shared" si="0" ref="F7:M7">F8+F20+F24</f>
        <v>266806</v>
      </c>
      <c r="G7" s="10">
        <f t="shared" si="0"/>
        <v>422242</v>
      </c>
      <c r="H7" s="10">
        <f t="shared" si="0"/>
        <v>388024</v>
      </c>
      <c r="I7" s="10">
        <f t="shared" si="0"/>
        <v>353537</v>
      </c>
      <c r="J7" s="10">
        <f t="shared" si="0"/>
        <v>243625</v>
      </c>
      <c r="K7" s="10">
        <f t="shared" si="0"/>
        <v>312919</v>
      </c>
      <c r="L7" s="10">
        <f t="shared" si="0"/>
        <v>120003</v>
      </c>
      <c r="M7" s="10">
        <f t="shared" si="0"/>
        <v>73056</v>
      </c>
      <c r="N7" s="10">
        <f>+N8+N20+N24</f>
        <v>3260339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193751</v>
      </c>
      <c r="C8" s="12">
        <f>+C9+C12+C16</f>
        <v>145364</v>
      </c>
      <c r="D8" s="12">
        <f>+D9+D12+D16</f>
        <v>171930</v>
      </c>
      <c r="E8" s="12">
        <f>+E9+E12+E16</f>
        <v>21842</v>
      </c>
      <c r="F8" s="12">
        <f aca="true" t="shared" si="1" ref="F8:M8">+F9+F12+F16</f>
        <v>130916</v>
      </c>
      <c r="G8" s="12">
        <f t="shared" si="1"/>
        <v>213368</v>
      </c>
      <c r="H8" s="12">
        <f t="shared" si="1"/>
        <v>189189</v>
      </c>
      <c r="I8" s="12">
        <f t="shared" si="1"/>
        <v>179230</v>
      </c>
      <c r="J8" s="12">
        <f t="shared" si="1"/>
        <v>124150</v>
      </c>
      <c r="K8" s="12">
        <f t="shared" si="1"/>
        <v>149674</v>
      </c>
      <c r="L8" s="12">
        <f t="shared" si="1"/>
        <v>64513</v>
      </c>
      <c r="M8" s="12">
        <f t="shared" si="1"/>
        <v>40893</v>
      </c>
      <c r="N8" s="12">
        <f>SUM(B8:M8)</f>
        <v>1624820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19452</v>
      </c>
      <c r="C9" s="14">
        <v>18154</v>
      </c>
      <c r="D9" s="14">
        <v>14390</v>
      </c>
      <c r="E9" s="14">
        <v>1469</v>
      </c>
      <c r="F9" s="14">
        <v>11768</v>
      </c>
      <c r="G9" s="14">
        <v>21657</v>
      </c>
      <c r="H9" s="14">
        <v>26570</v>
      </c>
      <c r="I9" s="14">
        <v>12702</v>
      </c>
      <c r="J9" s="14">
        <v>15569</v>
      </c>
      <c r="K9" s="14">
        <v>13229</v>
      </c>
      <c r="L9" s="14">
        <v>8172</v>
      </c>
      <c r="M9" s="14">
        <v>4978</v>
      </c>
      <c r="N9" s="12">
        <f aca="true" t="shared" si="2" ref="N9:N19">SUM(B9:M9)</f>
        <v>168110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19452</v>
      </c>
      <c r="C10" s="14">
        <f>+C9-C11</f>
        <v>18154</v>
      </c>
      <c r="D10" s="14">
        <f>+D9-D11</f>
        <v>14390</v>
      </c>
      <c r="E10" s="14">
        <f>+E9-E11</f>
        <v>1469</v>
      </c>
      <c r="F10" s="14">
        <f aca="true" t="shared" si="3" ref="F10:M10">+F9-F11</f>
        <v>11768</v>
      </c>
      <c r="G10" s="14">
        <f t="shared" si="3"/>
        <v>21657</v>
      </c>
      <c r="H10" s="14">
        <f t="shared" si="3"/>
        <v>26570</v>
      </c>
      <c r="I10" s="14">
        <f t="shared" si="3"/>
        <v>12702</v>
      </c>
      <c r="J10" s="14">
        <f t="shared" si="3"/>
        <v>15569</v>
      </c>
      <c r="K10" s="14">
        <f t="shared" si="3"/>
        <v>13229</v>
      </c>
      <c r="L10" s="14">
        <f t="shared" si="3"/>
        <v>8172</v>
      </c>
      <c r="M10" s="14">
        <f t="shared" si="3"/>
        <v>4978</v>
      </c>
      <c r="N10" s="12">
        <f t="shared" si="2"/>
        <v>168110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149278</v>
      </c>
      <c r="C12" s="14">
        <f>C13+C14+C15</f>
        <v>111199</v>
      </c>
      <c r="D12" s="14">
        <f>D13+D14+D15</f>
        <v>138792</v>
      </c>
      <c r="E12" s="14">
        <f>E13+E14+E15</f>
        <v>17900</v>
      </c>
      <c r="F12" s="14">
        <f aca="true" t="shared" si="4" ref="F12:M12">F13+F14+F15</f>
        <v>104012</v>
      </c>
      <c r="G12" s="14">
        <f t="shared" si="4"/>
        <v>167052</v>
      </c>
      <c r="H12" s="14">
        <f t="shared" si="4"/>
        <v>141912</v>
      </c>
      <c r="I12" s="14">
        <f t="shared" si="4"/>
        <v>144286</v>
      </c>
      <c r="J12" s="14">
        <f t="shared" si="4"/>
        <v>93626</v>
      </c>
      <c r="K12" s="14">
        <f t="shared" si="4"/>
        <v>115231</v>
      </c>
      <c r="L12" s="14">
        <f t="shared" si="4"/>
        <v>49510</v>
      </c>
      <c r="M12" s="14">
        <f t="shared" si="4"/>
        <v>32064</v>
      </c>
      <c r="N12" s="12">
        <f t="shared" si="2"/>
        <v>1264862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71918</v>
      </c>
      <c r="C13" s="14">
        <v>55203</v>
      </c>
      <c r="D13" s="14">
        <v>66014</v>
      </c>
      <c r="E13" s="14">
        <v>8706</v>
      </c>
      <c r="F13" s="14">
        <v>50143</v>
      </c>
      <c r="G13" s="14">
        <v>81700</v>
      </c>
      <c r="H13" s="14">
        <v>72844</v>
      </c>
      <c r="I13" s="14">
        <v>72212</v>
      </c>
      <c r="J13" s="14">
        <v>45368</v>
      </c>
      <c r="K13" s="14">
        <v>55036</v>
      </c>
      <c r="L13" s="14">
        <v>23290</v>
      </c>
      <c r="M13" s="14">
        <v>14699</v>
      </c>
      <c r="N13" s="12">
        <f t="shared" si="2"/>
        <v>617133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75417</v>
      </c>
      <c r="C14" s="14">
        <v>53898</v>
      </c>
      <c r="D14" s="14">
        <v>71377</v>
      </c>
      <c r="E14" s="14">
        <v>8905</v>
      </c>
      <c r="F14" s="14">
        <v>52304</v>
      </c>
      <c r="G14" s="14">
        <v>82059</v>
      </c>
      <c r="H14" s="14">
        <v>66811</v>
      </c>
      <c r="I14" s="14">
        <v>70613</v>
      </c>
      <c r="J14" s="14">
        <v>46889</v>
      </c>
      <c r="K14" s="14">
        <v>58611</v>
      </c>
      <c r="L14" s="14">
        <v>25508</v>
      </c>
      <c r="M14" s="14">
        <v>17035</v>
      </c>
      <c r="N14" s="12">
        <f t="shared" si="2"/>
        <v>629427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1943</v>
      </c>
      <c r="C15" s="14">
        <v>2098</v>
      </c>
      <c r="D15" s="14">
        <v>1401</v>
      </c>
      <c r="E15" s="14">
        <v>289</v>
      </c>
      <c r="F15" s="14">
        <v>1565</v>
      </c>
      <c r="G15" s="14">
        <v>3293</v>
      </c>
      <c r="H15" s="14">
        <v>2257</v>
      </c>
      <c r="I15" s="14">
        <v>1461</v>
      </c>
      <c r="J15" s="14">
        <v>1369</v>
      </c>
      <c r="K15" s="14">
        <v>1584</v>
      </c>
      <c r="L15" s="14">
        <v>712</v>
      </c>
      <c r="M15" s="14">
        <v>330</v>
      </c>
      <c r="N15" s="12">
        <f t="shared" si="2"/>
        <v>18302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25021</v>
      </c>
      <c r="C16" s="14">
        <f>C17+C18+C19</f>
        <v>16011</v>
      </c>
      <c r="D16" s="14">
        <f>D17+D18+D19</f>
        <v>18748</v>
      </c>
      <c r="E16" s="14">
        <f>E17+E18+E19</f>
        <v>2473</v>
      </c>
      <c r="F16" s="14">
        <f aca="true" t="shared" si="5" ref="F16:M16">F17+F18+F19</f>
        <v>15136</v>
      </c>
      <c r="G16" s="14">
        <f t="shared" si="5"/>
        <v>24659</v>
      </c>
      <c r="H16" s="14">
        <f t="shared" si="5"/>
        <v>20707</v>
      </c>
      <c r="I16" s="14">
        <f t="shared" si="5"/>
        <v>22242</v>
      </c>
      <c r="J16" s="14">
        <f t="shared" si="5"/>
        <v>14955</v>
      </c>
      <c r="K16" s="14">
        <f t="shared" si="5"/>
        <v>21214</v>
      </c>
      <c r="L16" s="14">
        <f t="shared" si="5"/>
        <v>6831</v>
      </c>
      <c r="M16" s="14">
        <f t="shared" si="5"/>
        <v>3851</v>
      </c>
      <c r="N16" s="12">
        <f t="shared" si="2"/>
        <v>191848</v>
      </c>
    </row>
    <row r="17" spans="1:25" ht="18.75" customHeight="1">
      <c r="A17" s="15" t="s">
        <v>16</v>
      </c>
      <c r="B17" s="14">
        <v>18711</v>
      </c>
      <c r="C17" s="14">
        <v>12237</v>
      </c>
      <c r="D17" s="14">
        <v>12949</v>
      </c>
      <c r="E17" s="14">
        <v>1789</v>
      </c>
      <c r="F17" s="14">
        <v>10759</v>
      </c>
      <c r="G17" s="14">
        <v>18253</v>
      </c>
      <c r="H17" s="14">
        <v>15917</v>
      </c>
      <c r="I17" s="14">
        <v>17733</v>
      </c>
      <c r="J17" s="14">
        <v>11561</v>
      </c>
      <c r="K17" s="14">
        <v>16565</v>
      </c>
      <c r="L17" s="14">
        <v>5437</v>
      </c>
      <c r="M17" s="14">
        <v>2930</v>
      </c>
      <c r="N17" s="12">
        <f t="shared" si="2"/>
        <v>144841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6194</v>
      </c>
      <c r="C18" s="14">
        <v>3657</v>
      </c>
      <c r="D18" s="14">
        <v>5705</v>
      </c>
      <c r="E18" s="14">
        <v>668</v>
      </c>
      <c r="F18" s="14">
        <v>4302</v>
      </c>
      <c r="G18" s="14">
        <v>6255</v>
      </c>
      <c r="H18" s="14">
        <v>4677</v>
      </c>
      <c r="I18" s="14">
        <v>4421</v>
      </c>
      <c r="J18" s="14">
        <v>3311</v>
      </c>
      <c r="K18" s="14">
        <v>4561</v>
      </c>
      <c r="L18" s="14">
        <v>1371</v>
      </c>
      <c r="M18" s="14">
        <v>902</v>
      </c>
      <c r="N18" s="12">
        <f t="shared" si="2"/>
        <v>46024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116</v>
      </c>
      <c r="C19" s="14">
        <v>117</v>
      </c>
      <c r="D19" s="14">
        <v>94</v>
      </c>
      <c r="E19" s="14">
        <v>16</v>
      </c>
      <c r="F19" s="14">
        <v>75</v>
      </c>
      <c r="G19" s="14">
        <v>151</v>
      </c>
      <c r="H19" s="14">
        <v>113</v>
      </c>
      <c r="I19" s="14">
        <v>88</v>
      </c>
      <c r="J19" s="14">
        <v>83</v>
      </c>
      <c r="K19" s="14">
        <v>88</v>
      </c>
      <c r="L19" s="14">
        <v>23</v>
      </c>
      <c r="M19" s="14">
        <v>19</v>
      </c>
      <c r="N19" s="12">
        <f t="shared" si="2"/>
        <v>983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111909</v>
      </c>
      <c r="C20" s="18">
        <f>C21+C22+C23</f>
        <v>67309</v>
      </c>
      <c r="D20" s="18">
        <f>D21+D22+D23</f>
        <v>67632</v>
      </c>
      <c r="E20" s="18">
        <f>E21+E22+E23</f>
        <v>9780</v>
      </c>
      <c r="F20" s="18">
        <f aca="true" t="shared" si="6" ref="F20:M20">F21+F22+F23</f>
        <v>57235</v>
      </c>
      <c r="G20" s="18">
        <f t="shared" si="6"/>
        <v>89261</v>
      </c>
      <c r="H20" s="18">
        <f t="shared" si="6"/>
        <v>95193</v>
      </c>
      <c r="I20" s="18">
        <f t="shared" si="6"/>
        <v>90243</v>
      </c>
      <c r="J20" s="18">
        <f t="shared" si="6"/>
        <v>57699</v>
      </c>
      <c r="K20" s="18">
        <f t="shared" si="6"/>
        <v>92036</v>
      </c>
      <c r="L20" s="18">
        <f t="shared" si="6"/>
        <v>33595</v>
      </c>
      <c r="M20" s="18">
        <f t="shared" si="6"/>
        <v>19826</v>
      </c>
      <c r="N20" s="12">
        <f aca="true" t="shared" si="7" ref="N20:N26">SUM(B20:M20)</f>
        <v>791718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57885</v>
      </c>
      <c r="C21" s="14">
        <v>37577</v>
      </c>
      <c r="D21" s="14">
        <v>35727</v>
      </c>
      <c r="E21" s="14">
        <v>5388</v>
      </c>
      <c r="F21" s="14">
        <v>30792</v>
      </c>
      <c r="G21" s="14">
        <v>48355</v>
      </c>
      <c r="H21" s="14">
        <v>54023</v>
      </c>
      <c r="I21" s="14">
        <v>49142</v>
      </c>
      <c r="J21" s="14">
        <v>30803</v>
      </c>
      <c r="K21" s="14">
        <v>47307</v>
      </c>
      <c r="L21" s="14">
        <v>17630</v>
      </c>
      <c r="M21" s="14">
        <v>10085</v>
      </c>
      <c r="N21" s="12">
        <f t="shared" si="7"/>
        <v>424714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52897</v>
      </c>
      <c r="C22" s="14">
        <v>28822</v>
      </c>
      <c r="D22" s="14">
        <v>31348</v>
      </c>
      <c r="E22" s="14">
        <v>4258</v>
      </c>
      <c r="F22" s="14">
        <v>25764</v>
      </c>
      <c r="G22" s="14">
        <v>39618</v>
      </c>
      <c r="H22" s="14">
        <v>40176</v>
      </c>
      <c r="I22" s="14">
        <v>40294</v>
      </c>
      <c r="J22" s="14">
        <v>26259</v>
      </c>
      <c r="K22" s="14">
        <v>43811</v>
      </c>
      <c r="L22" s="14">
        <v>15591</v>
      </c>
      <c r="M22" s="14">
        <v>9559</v>
      </c>
      <c r="N22" s="12">
        <f t="shared" si="7"/>
        <v>358397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1127</v>
      </c>
      <c r="C23" s="14">
        <v>910</v>
      </c>
      <c r="D23" s="14">
        <v>557</v>
      </c>
      <c r="E23" s="14">
        <v>134</v>
      </c>
      <c r="F23" s="14">
        <v>679</v>
      </c>
      <c r="G23" s="14">
        <v>1288</v>
      </c>
      <c r="H23" s="14">
        <v>994</v>
      </c>
      <c r="I23" s="14">
        <v>807</v>
      </c>
      <c r="J23" s="14">
        <v>637</v>
      </c>
      <c r="K23" s="14">
        <v>918</v>
      </c>
      <c r="L23" s="14">
        <v>374</v>
      </c>
      <c r="M23" s="14">
        <v>182</v>
      </c>
      <c r="N23" s="12">
        <f t="shared" si="7"/>
        <v>8607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111599</v>
      </c>
      <c r="C24" s="14">
        <f>C25+C26</f>
        <v>80007</v>
      </c>
      <c r="D24" s="14">
        <f>D25+D26</f>
        <v>84692</v>
      </c>
      <c r="E24" s="14">
        <f>E25+E26</f>
        <v>14312</v>
      </c>
      <c r="F24" s="14">
        <f aca="true" t="shared" si="8" ref="F24:M24">F25+F26</f>
        <v>78655</v>
      </c>
      <c r="G24" s="14">
        <f t="shared" si="8"/>
        <v>119613</v>
      </c>
      <c r="H24" s="14">
        <f t="shared" si="8"/>
        <v>103642</v>
      </c>
      <c r="I24" s="14">
        <f t="shared" si="8"/>
        <v>84064</v>
      </c>
      <c r="J24" s="14">
        <f t="shared" si="8"/>
        <v>61776</v>
      </c>
      <c r="K24" s="14">
        <f t="shared" si="8"/>
        <v>71209</v>
      </c>
      <c r="L24" s="14">
        <f t="shared" si="8"/>
        <v>21895</v>
      </c>
      <c r="M24" s="14">
        <f t="shared" si="8"/>
        <v>12337</v>
      </c>
      <c r="N24" s="12">
        <f t="shared" si="7"/>
        <v>843801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63495</v>
      </c>
      <c r="C25" s="14">
        <v>50914</v>
      </c>
      <c r="D25" s="14">
        <v>51982</v>
      </c>
      <c r="E25" s="14">
        <v>9538</v>
      </c>
      <c r="F25" s="14">
        <v>49266</v>
      </c>
      <c r="G25" s="14">
        <v>76595</v>
      </c>
      <c r="H25" s="14">
        <v>68621</v>
      </c>
      <c r="I25" s="14">
        <v>48505</v>
      </c>
      <c r="J25" s="14">
        <v>39872</v>
      </c>
      <c r="K25" s="14">
        <v>42684</v>
      </c>
      <c r="L25" s="14">
        <v>13534</v>
      </c>
      <c r="M25" s="14">
        <v>6935</v>
      </c>
      <c r="N25" s="12">
        <f t="shared" si="7"/>
        <v>521941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48104</v>
      </c>
      <c r="C26" s="14">
        <v>29093</v>
      </c>
      <c r="D26" s="14">
        <v>32710</v>
      </c>
      <c r="E26" s="14">
        <v>4774</v>
      </c>
      <c r="F26" s="14">
        <v>29389</v>
      </c>
      <c r="G26" s="14">
        <v>43018</v>
      </c>
      <c r="H26" s="14">
        <v>35021</v>
      </c>
      <c r="I26" s="14">
        <v>35559</v>
      </c>
      <c r="J26" s="14">
        <v>21904</v>
      </c>
      <c r="K26" s="14">
        <v>28525</v>
      </c>
      <c r="L26" s="14">
        <v>8361</v>
      </c>
      <c r="M26" s="14">
        <v>5402</v>
      </c>
      <c r="N26" s="12">
        <f t="shared" si="7"/>
        <v>321860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847374.3152341399</v>
      </c>
      <c r="C36" s="61">
        <f aca="true" t="shared" si="11" ref="C36:M36">C37+C38+C39+C40</f>
        <v>574444.50674</v>
      </c>
      <c r="D36" s="61">
        <f t="shared" si="11"/>
        <v>598944.5357127</v>
      </c>
      <c r="E36" s="61">
        <f t="shared" si="11"/>
        <v>116116.01438559999</v>
      </c>
      <c r="F36" s="61">
        <f t="shared" si="11"/>
        <v>565826.9747923001</v>
      </c>
      <c r="G36" s="61">
        <f t="shared" si="11"/>
        <v>710086.4068000001</v>
      </c>
      <c r="H36" s="61">
        <f t="shared" si="11"/>
        <v>763773.8216</v>
      </c>
      <c r="I36" s="61">
        <f t="shared" si="11"/>
        <v>679185.2360366</v>
      </c>
      <c r="J36" s="61">
        <f t="shared" si="11"/>
        <v>527260.6438375</v>
      </c>
      <c r="K36" s="61">
        <f t="shared" si="11"/>
        <v>647418.70224944</v>
      </c>
      <c r="L36" s="61">
        <f t="shared" si="11"/>
        <v>294862.27119428996</v>
      </c>
      <c r="M36" s="61">
        <f t="shared" si="11"/>
        <v>175832.70567936002</v>
      </c>
      <c r="N36" s="61">
        <f>N37+N38+N39+N40</f>
        <v>6501126.13426193</v>
      </c>
    </row>
    <row r="37" spans="1:14" ht="18.75" customHeight="1">
      <c r="A37" s="58" t="s">
        <v>55</v>
      </c>
      <c r="B37" s="55">
        <f aca="true" t="shared" si="12" ref="B37:M37">B29*B7</f>
        <v>846701.9628</v>
      </c>
      <c r="C37" s="55">
        <f t="shared" si="12"/>
        <v>573769.872</v>
      </c>
      <c r="D37" s="55">
        <f t="shared" si="12"/>
        <v>588456.1592</v>
      </c>
      <c r="E37" s="55">
        <f t="shared" si="12"/>
        <v>115758.27339999999</v>
      </c>
      <c r="F37" s="55">
        <f t="shared" si="12"/>
        <v>565361.9140000001</v>
      </c>
      <c r="G37" s="55">
        <f t="shared" si="12"/>
        <v>709577.6810000001</v>
      </c>
      <c r="H37" s="55">
        <f t="shared" si="12"/>
        <v>763049.196</v>
      </c>
      <c r="I37" s="55">
        <f t="shared" si="12"/>
        <v>678649.6252</v>
      </c>
      <c r="J37" s="55">
        <f t="shared" si="12"/>
        <v>526692.8875000001</v>
      </c>
      <c r="K37" s="55">
        <f t="shared" si="12"/>
        <v>646772.2811</v>
      </c>
      <c r="L37" s="55">
        <f t="shared" si="12"/>
        <v>294475.3617</v>
      </c>
      <c r="M37" s="55">
        <f t="shared" si="12"/>
        <v>175648.54080000002</v>
      </c>
      <c r="N37" s="57">
        <f>SUM(B37:M37)</f>
        <v>6484913.7547</v>
      </c>
    </row>
    <row r="38" spans="1:14" ht="18.75" customHeight="1">
      <c r="A38" s="58" t="s">
        <v>56</v>
      </c>
      <c r="B38" s="55">
        <f aca="true" t="shared" si="13" ref="B38:M38">B30*B7</f>
        <v>-2584.72756586</v>
      </c>
      <c r="C38" s="55">
        <f t="shared" si="13"/>
        <v>-1717.88526</v>
      </c>
      <c r="D38" s="55">
        <f t="shared" si="13"/>
        <v>-1799.5934872999999</v>
      </c>
      <c r="E38" s="55">
        <f t="shared" si="13"/>
        <v>-288.5390144</v>
      </c>
      <c r="F38" s="55">
        <f t="shared" si="13"/>
        <v>-1696.3392077</v>
      </c>
      <c r="G38" s="55">
        <f t="shared" si="13"/>
        <v>-2153.4342</v>
      </c>
      <c r="H38" s="55">
        <f t="shared" si="13"/>
        <v>-2172.9344</v>
      </c>
      <c r="I38" s="55">
        <f t="shared" si="13"/>
        <v>-2010.9891634</v>
      </c>
      <c r="J38" s="55">
        <f t="shared" si="13"/>
        <v>-1550.8436625</v>
      </c>
      <c r="K38" s="55">
        <f t="shared" si="13"/>
        <v>-1955.8188505599999</v>
      </c>
      <c r="L38" s="55">
        <f t="shared" si="13"/>
        <v>-884.25050571</v>
      </c>
      <c r="M38" s="55">
        <f t="shared" si="13"/>
        <v>-534.87512064</v>
      </c>
      <c r="N38" s="25">
        <f>SUM(B38:M38)</f>
        <v>-19350.23043807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10126.57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-73917.6</v>
      </c>
      <c r="C42" s="25">
        <f aca="true" t="shared" si="15" ref="C42:M42">+C43+C46+C54+C55</f>
        <v>-68985.2</v>
      </c>
      <c r="D42" s="25">
        <f t="shared" si="15"/>
        <v>-54682</v>
      </c>
      <c r="E42" s="25">
        <f t="shared" si="15"/>
        <v>-6582.2</v>
      </c>
      <c r="F42" s="25">
        <f t="shared" si="15"/>
        <v>-44718.4</v>
      </c>
      <c r="G42" s="25">
        <f t="shared" si="15"/>
        <v>-82296.6</v>
      </c>
      <c r="H42" s="25">
        <f t="shared" si="15"/>
        <v>-101466</v>
      </c>
      <c r="I42" s="25">
        <f t="shared" si="15"/>
        <v>-48267.6</v>
      </c>
      <c r="J42" s="25">
        <f t="shared" si="15"/>
        <v>-59162.2</v>
      </c>
      <c r="K42" s="25">
        <f t="shared" si="15"/>
        <v>-50270.2</v>
      </c>
      <c r="L42" s="25">
        <f t="shared" si="15"/>
        <v>-31053.6</v>
      </c>
      <c r="M42" s="25">
        <f t="shared" si="15"/>
        <v>-18916.4</v>
      </c>
      <c r="N42" s="25">
        <f>+N43+N46+N54+N55</f>
        <v>-640317.9999999999</v>
      </c>
    </row>
    <row r="43" spans="1:14" ht="18.75" customHeight="1">
      <c r="A43" s="17" t="s">
        <v>60</v>
      </c>
      <c r="B43" s="26">
        <f>B44+B45</f>
        <v>-73917.6</v>
      </c>
      <c r="C43" s="26">
        <f>C44+C45</f>
        <v>-68985.2</v>
      </c>
      <c r="D43" s="26">
        <f>D44+D45</f>
        <v>-54682</v>
      </c>
      <c r="E43" s="26">
        <f>E44+E45</f>
        <v>-5582.2</v>
      </c>
      <c r="F43" s="26">
        <f aca="true" t="shared" si="16" ref="F43:M43">F44+F45</f>
        <v>-44718.4</v>
      </c>
      <c r="G43" s="26">
        <f t="shared" si="16"/>
        <v>-82296.6</v>
      </c>
      <c r="H43" s="26">
        <f t="shared" si="16"/>
        <v>-100966</v>
      </c>
      <c r="I43" s="26">
        <f t="shared" si="16"/>
        <v>-48267.6</v>
      </c>
      <c r="J43" s="26">
        <f t="shared" si="16"/>
        <v>-59162.2</v>
      </c>
      <c r="K43" s="26">
        <f t="shared" si="16"/>
        <v>-50270.2</v>
      </c>
      <c r="L43" s="26">
        <f t="shared" si="16"/>
        <v>-31053.6</v>
      </c>
      <c r="M43" s="26">
        <f t="shared" si="16"/>
        <v>-18916.4</v>
      </c>
      <c r="N43" s="25">
        <f aca="true" t="shared" si="17" ref="N43:N55">SUM(B43:M43)</f>
        <v>-638817.9999999999</v>
      </c>
    </row>
    <row r="44" spans="1:25" ht="18.75" customHeight="1">
      <c r="A44" s="13" t="s">
        <v>61</v>
      </c>
      <c r="B44" s="20">
        <f>ROUND(-B9*$D$3,2)</f>
        <v>-73917.6</v>
      </c>
      <c r="C44" s="20">
        <f>ROUND(-C9*$D$3,2)</f>
        <v>-68985.2</v>
      </c>
      <c r="D44" s="20">
        <f>ROUND(-D9*$D$3,2)</f>
        <v>-54682</v>
      </c>
      <c r="E44" s="20">
        <f>ROUND(-E9*$D$3,2)</f>
        <v>-5582.2</v>
      </c>
      <c r="F44" s="20">
        <f aca="true" t="shared" si="18" ref="F44:M44">ROUND(-F9*$D$3,2)</f>
        <v>-44718.4</v>
      </c>
      <c r="G44" s="20">
        <f t="shared" si="18"/>
        <v>-82296.6</v>
      </c>
      <c r="H44" s="20">
        <f t="shared" si="18"/>
        <v>-100966</v>
      </c>
      <c r="I44" s="20">
        <f t="shared" si="18"/>
        <v>-48267.6</v>
      </c>
      <c r="J44" s="20">
        <f t="shared" si="18"/>
        <v>-59162.2</v>
      </c>
      <c r="K44" s="20">
        <f t="shared" si="18"/>
        <v>-50270.2</v>
      </c>
      <c r="L44" s="20">
        <f t="shared" si="18"/>
        <v>-31053.6</v>
      </c>
      <c r="M44" s="20">
        <f t="shared" si="18"/>
        <v>-18916.4</v>
      </c>
      <c r="N44" s="47">
        <f t="shared" si="17"/>
        <v>-638817.9999999999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773456.7152341399</v>
      </c>
      <c r="C57" s="29">
        <f t="shared" si="21"/>
        <v>505459.30673999997</v>
      </c>
      <c r="D57" s="29">
        <f t="shared" si="21"/>
        <v>544262.5357127</v>
      </c>
      <c r="E57" s="29">
        <f t="shared" si="21"/>
        <v>109533.8143856</v>
      </c>
      <c r="F57" s="29">
        <f t="shared" si="21"/>
        <v>521108.5747923001</v>
      </c>
      <c r="G57" s="29">
        <f t="shared" si="21"/>
        <v>627789.8068000001</v>
      </c>
      <c r="H57" s="29">
        <f t="shared" si="21"/>
        <v>662307.8216</v>
      </c>
      <c r="I57" s="29">
        <f t="shared" si="21"/>
        <v>630917.6360366</v>
      </c>
      <c r="J57" s="29">
        <f t="shared" si="21"/>
        <v>468098.4438375</v>
      </c>
      <c r="K57" s="29">
        <f t="shared" si="21"/>
        <v>597148.5022494401</v>
      </c>
      <c r="L57" s="29">
        <f t="shared" si="21"/>
        <v>263808.67119429</v>
      </c>
      <c r="M57" s="29">
        <f t="shared" si="21"/>
        <v>156916.30567936003</v>
      </c>
      <c r="N57" s="29">
        <f>SUM(B57:M57)</f>
        <v>5860808.13426193</v>
      </c>
      <c r="O57"/>
      <c r="P57" s="73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773456.72</v>
      </c>
      <c r="C60" s="36">
        <f aca="true" t="shared" si="22" ref="C60:M60">SUM(C61:C74)</f>
        <v>505459.29</v>
      </c>
      <c r="D60" s="36">
        <f t="shared" si="22"/>
        <v>544262.54</v>
      </c>
      <c r="E60" s="36">
        <f t="shared" si="22"/>
        <v>109533.81</v>
      </c>
      <c r="F60" s="36">
        <f t="shared" si="22"/>
        <v>521108.57</v>
      </c>
      <c r="G60" s="36">
        <f t="shared" si="22"/>
        <v>627789.81</v>
      </c>
      <c r="H60" s="36">
        <f t="shared" si="22"/>
        <v>662307.8300000001</v>
      </c>
      <c r="I60" s="36">
        <f t="shared" si="22"/>
        <v>630917.63</v>
      </c>
      <c r="J60" s="36">
        <f t="shared" si="22"/>
        <v>468098.45</v>
      </c>
      <c r="K60" s="36">
        <f t="shared" si="22"/>
        <v>597148.5</v>
      </c>
      <c r="L60" s="36">
        <f t="shared" si="22"/>
        <v>263808.67</v>
      </c>
      <c r="M60" s="36">
        <f t="shared" si="22"/>
        <v>156916.3</v>
      </c>
      <c r="N60" s="29">
        <f>SUM(N61:N74)</f>
        <v>5860808.12</v>
      </c>
    </row>
    <row r="61" spans="1:15" ht="18.75" customHeight="1">
      <c r="A61" s="17" t="s">
        <v>75</v>
      </c>
      <c r="B61" s="36">
        <v>149356.89</v>
      </c>
      <c r="C61" s="36">
        <v>145149.69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294506.58</v>
      </c>
      <c r="O61"/>
    </row>
    <row r="62" spans="1:15" ht="18.75" customHeight="1">
      <c r="A62" s="17" t="s">
        <v>76</v>
      </c>
      <c r="B62" s="36">
        <v>624099.83</v>
      </c>
      <c r="C62" s="36">
        <v>360309.6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984409.4299999999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544262.54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544262.54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109533.81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109533.81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521108.57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521108.57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627789.81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627789.81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520132.26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520132.26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142175.57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142175.57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630917.63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630917.63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468098.45</v>
      </c>
      <c r="K70" s="35">
        <v>0</v>
      </c>
      <c r="L70" s="35">
        <v>0</v>
      </c>
      <c r="M70" s="35">
        <v>0</v>
      </c>
      <c r="N70" s="29">
        <f t="shared" si="23"/>
        <v>468098.45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597148.5</v>
      </c>
      <c r="L71" s="35">
        <v>0</v>
      </c>
      <c r="M71" s="62"/>
      <c r="N71" s="26">
        <f t="shared" si="23"/>
        <v>597148.5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263808.67</v>
      </c>
      <c r="M72" s="35">
        <v>0</v>
      </c>
      <c r="N72" s="29">
        <f t="shared" si="23"/>
        <v>263808.67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156916.3</v>
      </c>
      <c r="N73" s="26">
        <f t="shared" si="23"/>
        <v>156916.3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2.2760564422429272</v>
      </c>
      <c r="C78" s="45">
        <v>2.245872471044051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1.9802986358184365</v>
      </c>
      <c r="C79" s="45">
        <v>1.8680904006308716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1.8159158120260661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2.5278881522532326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2.1207430672185037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1.6817048204584104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1.9778816470479252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1.9348355168955949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1.9211150064536384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2.1642304518727555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2.0689657778832222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2.4571241651816202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2.4068208727463865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2017-03-14T12:41:21Z</dcterms:modified>
  <cp:category/>
  <cp:version/>
  <cp:contentType/>
  <cp:contentStatus/>
</cp:coreProperties>
</file>