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<sst xmlns="http://schemas.openxmlformats.org/spreadsheetml/2006/main" count="136" uniqueCount="136">
  <si>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</si>
  <si>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</si>
  <si>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</si>
  <si>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</si>
  <si>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</si>
  <si>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</si>
  <si>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</si>
  <si>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</si>
  <si>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</si>
  <si>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</si>
  <si>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</si>
  <si>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</si>
  <si>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</si>
  <si>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</si>
  <si>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</si>
  <si>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</si>
  <si>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</si>
  <si>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</si>
  <si>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</si>
  <si>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</si>
  <si>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</si>
  <si>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</si>
  <si>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</si>
  <si>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</si>
  <si>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</si>
  <si>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</si>
  <si>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</si>
  <si>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</si>
  <si>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</si>
  <si>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</si>
  <si>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</si>
  <si>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</si>
  <si>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</si>
  <si>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</si>
  <si>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</si>
  <si>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</si>
  <si>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</si>
  <si>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</si>
  <si>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</si>
  <si>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</si>
  <si>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</si>
  <si>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</si>
  <si>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</si>
  <si>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</si>
  <si>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</si>
  <si>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</si>
  <si>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</si>
  <si>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</si>
  <si>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</si>
  <si>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</si>
  <si>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</si>
  <si>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</si>
  <si>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</si>
  <si>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</si>
  <si>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</si>
  <si>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</si>
  <si>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</si>
  <si>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</si>
  <si>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</si>
  <si>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</si>
  <si>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</si>
  <si>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</si>
  <si>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</si>
  <si>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</si>
  <si>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</si>
  <si>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</si>
  <si>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</si>
  <si>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</si>
  <si>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</si>
  <si>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</si>
  <si>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</si>
  <si>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</si>
  <si>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</si>
  <si>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</si>
  <si>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</si>
  <si>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</si>
  <si>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</si>
  <si>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</si>
  <si>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</si>
  <si>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</si>
  <si>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</si>
  <si>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</si>
  <si>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</si>
  <si>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</si>
  <si>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</si>
  <si>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</si>
  <si>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</si>
  <si>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</si>
  <si>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</si>
  <si>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</si>
  <si>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</si>
  <si>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</si>
  <si>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</si>
  <si>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</si>
  <si>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</si>
  <si>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</si>
  <si>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</si>
  <si>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</si>
  <si>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</si>
  <si>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</si>
  <si>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</si>
  <si>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</si>
  <si>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</si>
  <si>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</si>
  <si>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</si>
  <si>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</si>
  <si>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</si>
  <si>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</si>
  <si>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</si>
  <si>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</si>
  <si>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</si>
  <si>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</si>
  <si>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</si>
  <si>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</si>
  <si>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</si>
  <si>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</si>
  <si>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</si>
  <si>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</si>
  <si>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</si>
  <si>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</si>
  <si>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</si>
  <si>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</si>
  <si>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</si>
  <si>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</si>
  <si>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</si>
  <si>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</si>
  <si>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</si>
  <si>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</si>
  <si>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</si>
  <si>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</si>
  <si>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</si>
  <si>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</si>
  <si>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</si>
  <si>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>OPERAÇÃO 24/03/17 - VENCIMENTO 05/04/17</t>
  </si>
  <si>
    <t>6.3. Revisão de Remuneração pelo Transporte Coletivo ¹</t>
  </si>
  <si>
    <t xml:space="preserve">    ¹ Rede da Madrugada de setembro, outubro e dezembro/16.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</si>
</sst>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612087</v>
      </c>
      <c r="C7" s="9">
        <f t="shared" si="0"/>
        <v>773879</v>
      </c>
      <c r="D7" s="9">
        <f t="shared" si="0"/>
        <v>804007</v>
      </c>
      <c r="E7" s="9">
        <f t="shared" si="0"/>
        <v>541421</v>
      </c>
      <c r="F7" s="9">
        <f t="shared" si="0"/>
        <v>730585</v>
      </c>
      <c r="G7" s="9">
        <f t="shared" si="0"/>
        <v>1256753</v>
      </c>
      <c r="H7" s="9">
        <f t="shared" si="0"/>
        <v>576306</v>
      </c>
      <c r="I7" s="9">
        <f t="shared" si="0"/>
        <v>125012</v>
      </c>
      <c r="J7" s="9">
        <f t="shared" si="0"/>
        <v>335860</v>
      </c>
      <c r="K7" s="9">
        <f t="shared" si="0"/>
        <v>5755910</v>
      </c>
      <c r="L7" s="52"/>
    </row>
    <row r="8" spans="1:11" ht="17.25" customHeight="1">
      <c r="A8" s="10" t="s">
        <v>97</v>
      </c>
      <c r="B8" s="11">
        <f>B9+B12+B16</f>
        <v>300092</v>
      </c>
      <c r="C8" s="11">
        <f aca="true" t="shared" si="1" ref="C8:J8">C9+C12+C16</f>
        <v>390263</v>
      </c>
      <c r="D8" s="11">
        <f t="shared" si="1"/>
        <v>380338</v>
      </c>
      <c r="E8" s="11">
        <f t="shared" si="1"/>
        <v>272633</v>
      </c>
      <c r="F8" s="11">
        <f t="shared" si="1"/>
        <v>356403</v>
      </c>
      <c r="G8" s="11">
        <f t="shared" si="1"/>
        <v>619422</v>
      </c>
      <c r="H8" s="11">
        <f t="shared" si="1"/>
        <v>308818</v>
      </c>
      <c r="I8" s="11">
        <f t="shared" si="1"/>
        <v>57204</v>
      </c>
      <c r="J8" s="11">
        <f t="shared" si="1"/>
        <v>157003</v>
      </c>
      <c r="K8" s="11">
        <f>SUM(B8:J8)</f>
        <v>2842176</v>
      </c>
    </row>
    <row r="9" spans="1:11" ht="17.25" customHeight="1">
      <c r="A9" s="15" t="s">
        <v>16</v>
      </c>
      <c r="B9" s="13">
        <f>+B10+B11</f>
        <v>36478</v>
      </c>
      <c r="C9" s="13">
        <f aca="true" t="shared" si="2" ref="C9:J9">+C10+C11</f>
        <v>49574</v>
      </c>
      <c r="D9" s="13">
        <f t="shared" si="2"/>
        <v>44120</v>
      </c>
      <c r="E9" s="13">
        <f t="shared" si="2"/>
        <v>33743</v>
      </c>
      <c r="F9" s="13">
        <f t="shared" si="2"/>
        <v>38169</v>
      </c>
      <c r="G9" s="13">
        <f t="shared" si="2"/>
        <v>51661</v>
      </c>
      <c r="H9" s="13">
        <f t="shared" si="2"/>
        <v>47212</v>
      </c>
      <c r="I9" s="13">
        <f t="shared" si="2"/>
        <v>8184</v>
      </c>
      <c r="J9" s="13">
        <f t="shared" si="2"/>
        <v>16771</v>
      </c>
      <c r="K9" s="11">
        <f>SUM(B9:J9)</f>
        <v>325912</v>
      </c>
    </row>
    <row r="10" spans="1:11" ht="17.25" customHeight="1">
      <c r="A10" s="29" t="s">
        <v>17</v>
      </c>
      <c r="B10" s="13">
        <v>36478</v>
      </c>
      <c r="C10" s="13">
        <v>49574</v>
      </c>
      <c r="D10" s="13">
        <v>44120</v>
      </c>
      <c r="E10" s="13">
        <v>33743</v>
      </c>
      <c r="F10" s="13">
        <v>38169</v>
      </c>
      <c r="G10" s="13">
        <v>51661</v>
      </c>
      <c r="H10" s="13">
        <v>47212</v>
      </c>
      <c r="I10" s="13">
        <v>8184</v>
      </c>
      <c r="J10" s="13">
        <v>16771</v>
      </c>
      <c r="K10" s="11">
        <f>SUM(B10:J10)</f>
        <v>325912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223075</v>
      </c>
      <c r="C12" s="17">
        <f t="shared" si="3"/>
        <v>290786</v>
      </c>
      <c r="D12" s="17">
        <f t="shared" si="3"/>
        <v>284756</v>
      </c>
      <c r="E12" s="17">
        <f t="shared" si="3"/>
        <v>204087</v>
      </c>
      <c r="F12" s="17">
        <f t="shared" si="3"/>
        <v>263690</v>
      </c>
      <c r="G12" s="17">
        <f t="shared" si="3"/>
        <v>466558</v>
      </c>
      <c r="H12" s="17">
        <f t="shared" si="3"/>
        <v>224815</v>
      </c>
      <c r="I12" s="17">
        <f t="shared" si="3"/>
        <v>41019</v>
      </c>
      <c r="J12" s="17">
        <f t="shared" si="3"/>
        <v>118380</v>
      </c>
      <c r="K12" s="11">
        <f aca="true" t="shared" si="4" ref="K12:K27">SUM(B12:J12)</f>
        <v>2117166</v>
      </c>
    </row>
    <row r="13" spans="1:13" ht="17.25" customHeight="1">
      <c r="A13" s="14" t="s">
        <v>19</v>
      </c>
      <c r="B13" s="13">
        <v>111453</v>
      </c>
      <c r="C13" s="13">
        <v>155000</v>
      </c>
      <c r="D13" s="13">
        <v>156614</v>
      </c>
      <c r="E13" s="13">
        <v>108569</v>
      </c>
      <c r="F13" s="13">
        <v>139665</v>
      </c>
      <c r="G13" s="13">
        <v>231742</v>
      </c>
      <c r="H13" s="13">
        <v>107311</v>
      </c>
      <c r="I13" s="13">
        <v>23676</v>
      </c>
      <c r="J13" s="13">
        <v>65704</v>
      </c>
      <c r="K13" s="11">
        <f t="shared" si="4"/>
        <v>1099734</v>
      </c>
      <c r="L13" s="52"/>
      <c r="M13" s="53"/>
    </row>
    <row r="14" spans="1:12" ht="17.25" customHeight="1">
      <c r="A14" s="14" t="s">
        <v>20</v>
      </c>
      <c r="B14" s="13">
        <v>102459</v>
      </c>
      <c r="C14" s="13">
        <v>121482</v>
      </c>
      <c r="D14" s="13">
        <v>118708</v>
      </c>
      <c r="E14" s="13">
        <v>86897</v>
      </c>
      <c r="F14" s="13">
        <v>115031</v>
      </c>
      <c r="G14" s="13">
        <v>220046</v>
      </c>
      <c r="H14" s="13">
        <v>101424</v>
      </c>
      <c r="I14" s="13">
        <v>14919</v>
      </c>
      <c r="J14" s="13">
        <v>49523</v>
      </c>
      <c r="K14" s="11">
        <f t="shared" si="4"/>
        <v>930489</v>
      </c>
      <c r="L14" s="52"/>
    </row>
    <row r="15" spans="1:11" ht="17.25" customHeight="1">
      <c r="A15" s="14" t="s">
        <v>21</v>
      </c>
      <c r="B15" s="13">
        <v>9163</v>
      </c>
      <c r="C15" s="13">
        <v>14304</v>
      </c>
      <c r="D15" s="13">
        <v>9434</v>
      </c>
      <c r="E15" s="13">
        <v>8621</v>
      </c>
      <c r="F15" s="13">
        <v>8994</v>
      </c>
      <c r="G15" s="13">
        <v>14770</v>
      </c>
      <c r="H15" s="13">
        <v>16080</v>
      </c>
      <c r="I15" s="13">
        <v>2424</v>
      </c>
      <c r="J15" s="13">
        <v>3153</v>
      </c>
      <c r="K15" s="11">
        <f t="shared" si="4"/>
        <v>86943</v>
      </c>
    </row>
    <row r="16" spans="1:11" ht="17.25" customHeight="1">
      <c r="A16" s="15" t="s">
        <v>93</v>
      </c>
      <c r="B16" s="13">
        <f>B17+B18+B19</f>
        <v>40539</v>
      </c>
      <c r="C16" s="13">
        <f aca="true" t="shared" si="5" ref="C16:J16">C17+C18+C19</f>
        <v>49903</v>
      </c>
      <c r="D16" s="13">
        <f t="shared" si="5"/>
        <v>51462</v>
      </c>
      <c r="E16" s="13">
        <f t="shared" si="5"/>
        <v>34803</v>
      </c>
      <c r="F16" s="13">
        <f t="shared" si="5"/>
        <v>54544</v>
      </c>
      <c r="G16" s="13">
        <f t="shared" si="5"/>
        <v>101203</v>
      </c>
      <c r="H16" s="13">
        <f t="shared" si="5"/>
        <v>36791</v>
      </c>
      <c r="I16" s="13">
        <f t="shared" si="5"/>
        <v>8001</v>
      </c>
      <c r="J16" s="13">
        <f t="shared" si="5"/>
        <v>21852</v>
      </c>
      <c r="K16" s="11">
        <f t="shared" si="4"/>
        <v>399098</v>
      </c>
    </row>
    <row r="17" spans="1:11" ht="17.25" customHeight="1">
      <c r="A17" s="14" t="s">
        <v>94</v>
      </c>
      <c r="B17" s="13">
        <v>25072</v>
      </c>
      <c r="C17" s="13">
        <v>33023</v>
      </c>
      <c r="D17" s="13">
        <v>31047</v>
      </c>
      <c r="E17" s="13">
        <v>21559</v>
      </c>
      <c r="F17" s="13">
        <v>35331</v>
      </c>
      <c r="G17" s="13">
        <v>61970</v>
      </c>
      <c r="H17" s="13">
        <v>24468</v>
      </c>
      <c r="I17" s="13">
        <v>5282</v>
      </c>
      <c r="J17" s="13">
        <v>12819</v>
      </c>
      <c r="K17" s="11">
        <f t="shared" si="4"/>
        <v>250571</v>
      </c>
    </row>
    <row r="18" spans="1:11" ht="17.25" customHeight="1">
      <c r="A18" s="14" t="s">
        <v>95</v>
      </c>
      <c r="B18" s="13">
        <v>14592</v>
      </c>
      <c r="C18" s="13">
        <v>15708</v>
      </c>
      <c r="D18" s="13">
        <v>19798</v>
      </c>
      <c r="E18" s="13">
        <v>12602</v>
      </c>
      <c r="F18" s="13">
        <v>18465</v>
      </c>
      <c r="G18" s="13">
        <v>37969</v>
      </c>
      <c r="H18" s="13">
        <v>11152</v>
      </c>
      <c r="I18" s="13">
        <v>2548</v>
      </c>
      <c r="J18" s="13">
        <v>8798</v>
      </c>
      <c r="K18" s="11">
        <f t="shared" si="4"/>
        <v>141632</v>
      </c>
    </row>
    <row r="19" spans="1:11" ht="17.25" customHeight="1">
      <c r="A19" s="14" t="s">
        <v>96</v>
      </c>
      <c r="B19" s="13">
        <v>875</v>
      </c>
      <c r="C19" s="13">
        <v>1172</v>
      </c>
      <c r="D19" s="13">
        <v>617</v>
      </c>
      <c r="E19" s="13">
        <v>642</v>
      </c>
      <c r="F19" s="13">
        <v>748</v>
      </c>
      <c r="G19" s="13">
        <v>1264</v>
      </c>
      <c r="H19" s="13">
        <v>1171</v>
      </c>
      <c r="I19" s="13">
        <v>171</v>
      </c>
      <c r="J19" s="13">
        <v>235</v>
      </c>
      <c r="K19" s="11">
        <f t="shared" si="4"/>
        <v>6895</v>
      </c>
    </row>
    <row r="20" spans="1:11" ht="17.25" customHeight="1">
      <c r="A20" s="16" t="s">
        <v>22</v>
      </c>
      <c r="B20" s="11">
        <f>+B21+B22+B23</f>
        <v>159032</v>
      </c>
      <c r="C20" s="11">
        <f aca="true" t="shared" si="6" ref="C20:J20">+C21+C22+C23</f>
        <v>176896</v>
      </c>
      <c r="D20" s="11">
        <f t="shared" si="6"/>
        <v>200869</v>
      </c>
      <c r="E20" s="11">
        <f t="shared" si="6"/>
        <v>127701</v>
      </c>
      <c r="F20" s="11">
        <f t="shared" si="6"/>
        <v>201074</v>
      </c>
      <c r="G20" s="11">
        <f t="shared" si="6"/>
        <v>385792</v>
      </c>
      <c r="H20" s="11">
        <f t="shared" si="6"/>
        <v>136364</v>
      </c>
      <c r="I20" s="11">
        <f t="shared" si="6"/>
        <v>31641</v>
      </c>
      <c r="J20" s="11">
        <f t="shared" si="6"/>
        <v>79576</v>
      </c>
      <c r="K20" s="11">
        <f t="shared" si="4"/>
        <v>1498945</v>
      </c>
    </row>
    <row r="21" spans="1:12" ht="17.25" customHeight="1">
      <c r="A21" s="12" t="s">
        <v>23</v>
      </c>
      <c r="B21" s="13">
        <v>89444</v>
      </c>
      <c r="C21" s="13">
        <v>108714</v>
      </c>
      <c r="D21" s="13">
        <v>125422</v>
      </c>
      <c r="E21" s="13">
        <v>77757</v>
      </c>
      <c r="F21" s="13">
        <v>119371</v>
      </c>
      <c r="G21" s="13">
        <v>211147</v>
      </c>
      <c r="H21" s="13">
        <v>78890</v>
      </c>
      <c r="I21" s="13">
        <v>20360</v>
      </c>
      <c r="J21" s="13">
        <v>48817</v>
      </c>
      <c r="K21" s="11">
        <f t="shared" si="4"/>
        <v>879922</v>
      </c>
      <c r="L21" s="52"/>
    </row>
    <row r="22" spans="1:12" ht="17.25" customHeight="1">
      <c r="A22" s="12" t="s">
        <v>24</v>
      </c>
      <c r="B22" s="13">
        <v>65646</v>
      </c>
      <c r="C22" s="13">
        <v>63471</v>
      </c>
      <c r="D22" s="13">
        <v>71543</v>
      </c>
      <c r="E22" s="13">
        <v>47028</v>
      </c>
      <c r="F22" s="13">
        <v>77998</v>
      </c>
      <c r="G22" s="13">
        <v>167566</v>
      </c>
      <c r="H22" s="13">
        <v>52247</v>
      </c>
      <c r="I22" s="13">
        <v>10440</v>
      </c>
      <c r="J22" s="13">
        <v>29406</v>
      </c>
      <c r="K22" s="11">
        <f t="shared" si="4"/>
        <v>585345</v>
      </c>
      <c r="L22" s="52"/>
    </row>
    <row r="23" spans="1:11" ht="17.25" customHeight="1">
      <c r="A23" s="12" t="s">
        <v>25</v>
      </c>
      <c r="B23" s="13">
        <v>3942</v>
      </c>
      <c r="C23" s="13">
        <v>4711</v>
      </c>
      <c r="D23" s="13">
        <v>3904</v>
      </c>
      <c r="E23" s="13">
        <v>2916</v>
      </c>
      <c r="F23" s="13">
        <v>3705</v>
      </c>
      <c r="G23" s="13">
        <v>7079</v>
      </c>
      <c r="H23" s="13">
        <v>5227</v>
      </c>
      <c r="I23" s="13">
        <v>841</v>
      </c>
      <c r="J23" s="13">
        <v>1353</v>
      </c>
      <c r="K23" s="11">
        <f t="shared" si="4"/>
        <v>33678</v>
      </c>
    </row>
    <row r="24" spans="1:11" ht="17.25" customHeight="1">
      <c r="A24" s="16" t="s">
        <v>26</v>
      </c>
      <c r="B24" s="13">
        <f>+B25+B26</f>
        <v>152963</v>
      </c>
      <c r="C24" s="13">
        <f aca="true" t="shared" si="7" ref="C24:J24">+C25+C26</f>
        <v>206720</v>
      </c>
      <c r="D24" s="13">
        <f t="shared" si="7"/>
        <v>222800</v>
      </c>
      <c r="E24" s="13">
        <f t="shared" si="7"/>
        <v>141087</v>
      </c>
      <c r="F24" s="13">
        <f t="shared" si="7"/>
        <v>173108</v>
      </c>
      <c r="G24" s="13">
        <f t="shared" si="7"/>
        <v>251539</v>
      </c>
      <c r="H24" s="13">
        <f t="shared" si="7"/>
        <v>122758</v>
      </c>
      <c r="I24" s="13">
        <f t="shared" si="7"/>
        <v>36167</v>
      </c>
      <c r="J24" s="13">
        <f t="shared" si="7"/>
        <v>99281</v>
      </c>
      <c r="K24" s="11">
        <f t="shared" si="4"/>
        <v>1406423</v>
      </c>
    </row>
    <row r="25" spans="1:12" ht="17.25" customHeight="1">
      <c r="A25" s="12" t="s">
        <v>115</v>
      </c>
      <c r="B25" s="13">
        <v>66977</v>
      </c>
      <c r="C25" s="13">
        <v>99948</v>
      </c>
      <c r="D25" s="13">
        <v>114828</v>
      </c>
      <c r="E25" s="13">
        <v>71078</v>
      </c>
      <c r="F25" s="13">
        <v>82272</v>
      </c>
      <c r="G25" s="13">
        <v>112846</v>
      </c>
      <c r="H25" s="13">
        <v>55952</v>
      </c>
      <c r="I25" s="13">
        <v>20155</v>
      </c>
      <c r="J25" s="13">
        <v>48590</v>
      </c>
      <c r="K25" s="11">
        <f t="shared" si="4"/>
        <v>672646</v>
      </c>
      <c r="L25" s="52"/>
    </row>
    <row r="26" spans="1:12" ht="17.25" customHeight="1">
      <c r="A26" s="12" t="s">
        <v>116</v>
      </c>
      <c r="B26" s="13">
        <v>85986</v>
      </c>
      <c r="C26" s="13">
        <v>106772</v>
      </c>
      <c r="D26" s="13">
        <v>107972</v>
      </c>
      <c r="E26" s="13">
        <v>70009</v>
      </c>
      <c r="F26" s="13">
        <v>90836</v>
      </c>
      <c r="G26" s="13">
        <v>138693</v>
      </c>
      <c r="H26" s="13">
        <v>66806</v>
      </c>
      <c r="I26" s="13">
        <v>16012</v>
      </c>
      <c r="J26" s="13">
        <v>50691</v>
      </c>
      <c r="K26" s="11">
        <f t="shared" si="4"/>
        <v>733777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8366</v>
      </c>
      <c r="I27" s="11">
        <v>0</v>
      </c>
      <c r="J27" s="11">
        <v>0</v>
      </c>
      <c r="K27" s="11">
        <f t="shared" si="4"/>
        <v>8366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103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7528.8</v>
      </c>
      <c r="I35" s="19">
        <v>0</v>
      </c>
      <c r="J35" s="19">
        <v>0</v>
      </c>
      <c r="K35" s="23">
        <f>SUM(B35:J35)</f>
        <v>7528.8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102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1720500.05</v>
      </c>
      <c r="C47" s="22">
        <f aca="true" t="shared" si="12" ref="C47:H47">+C48+C57</f>
        <v>2431049.2600000002</v>
      </c>
      <c r="D47" s="22">
        <f t="shared" si="12"/>
        <v>2841480.0199999996</v>
      </c>
      <c r="E47" s="22">
        <f t="shared" si="12"/>
        <v>1634755.69</v>
      </c>
      <c r="F47" s="22">
        <f t="shared" si="12"/>
        <v>2177312.1900000004</v>
      </c>
      <c r="G47" s="22">
        <f t="shared" si="12"/>
        <v>3155703.9400000004</v>
      </c>
      <c r="H47" s="22">
        <f t="shared" si="12"/>
        <v>1671058.74</v>
      </c>
      <c r="I47" s="22">
        <f>+I48+I57</f>
        <v>632538.84</v>
      </c>
      <c r="J47" s="22">
        <f>+J48+J57</f>
        <v>1023004.38</v>
      </c>
      <c r="K47" s="22">
        <f>SUM(B47:J47)</f>
        <v>17287403.110000003</v>
      </c>
    </row>
    <row r="48" spans="1:11" ht="17.25" customHeight="1">
      <c r="A48" s="16" t="s">
        <v>108</v>
      </c>
      <c r="B48" s="23">
        <f>SUM(B49:B56)</f>
        <v>1701776.18</v>
      </c>
      <c r="C48" s="23">
        <f aca="true" t="shared" si="13" ref="C48:J48">SUM(C49:C56)</f>
        <v>2407580.08</v>
      </c>
      <c r="D48" s="23">
        <f t="shared" si="13"/>
        <v>2816068.6199999996</v>
      </c>
      <c r="E48" s="23">
        <f t="shared" si="13"/>
        <v>1612396.77</v>
      </c>
      <c r="F48" s="23">
        <f t="shared" si="13"/>
        <v>2153858.95</v>
      </c>
      <c r="G48" s="23">
        <f t="shared" si="13"/>
        <v>3126188.3200000003</v>
      </c>
      <c r="H48" s="23">
        <f t="shared" si="13"/>
        <v>1651122.56</v>
      </c>
      <c r="I48" s="23">
        <f t="shared" si="13"/>
        <v>632538.84</v>
      </c>
      <c r="J48" s="23">
        <f t="shared" si="13"/>
        <v>1009024.56</v>
      </c>
      <c r="K48" s="23">
        <f aca="true" t="shared" si="14" ref="K48:K57">SUM(B48:J48)</f>
        <v>17110554.88</v>
      </c>
    </row>
    <row r="49" spans="1:11" ht="17.25" customHeight="1">
      <c r="A49" s="34" t="s">
        <v>43</v>
      </c>
      <c r="B49" s="23">
        <f aca="true" t="shared" si="15" ref="B49:H49">ROUND(B30*B7,2)</f>
        <v>1700622.52</v>
      </c>
      <c r="C49" s="23">
        <f t="shared" si="15"/>
        <v>2400263.11</v>
      </c>
      <c r="D49" s="23">
        <f t="shared" si="15"/>
        <v>2813702.9</v>
      </c>
      <c r="E49" s="23">
        <f t="shared" si="15"/>
        <v>1611431.32</v>
      </c>
      <c r="F49" s="23">
        <f t="shared" si="15"/>
        <v>2152011.18</v>
      </c>
      <c r="G49" s="23">
        <f t="shared" si="15"/>
        <v>3123659.58</v>
      </c>
      <c r="H49" s="23">
        <f t="shared" si="15"/>
        <v>1642529.73</v>
      </c>
      <c r="I49" s="23">
        <f>ROUND(I30*I7,2)</f>
        <v>631473.12</v>
      </c>
      <c r="J49" s="23">
        <f>ROUND(J30*J7,2)</f>
        <v>1006807.52</v>
      </c>
      <c r="K49" s="23">
        <f t="shared" si="14"/>
        <v>17082500.98</v>
      </c>
    </row>
    <row r="50" spans="1:11" ht="17.25" customHeight="1">
      <c r="A50" s="34" t="s">
        <v>44</v>
      </c>
      <c r="B50" s="19">
        <v>0</v>
      </c>
      <c r="C50" s="23">
        <f>ROUND(C31*C7,2)</f>
        <v>5335.26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5335.26</v>
      </c>
    </row>
    <row r="51" spans="1:11" ht="17.25" customHeight="1">
      <c r="A51" s="66" t="s">
        <v>104</v>
      </c>
      <c r="B51" s="67">
        <f aca="true" t="shared" si="16" ref="B51:H51">ROUND(B32*B7,2)</f>
        <v>-2938.02</v>
      </c>
      <c r="C51" s="67">
        <f t="shared" si="16"/>
        <v>-3792.01</v>
      </c>
      <c r="D51" s="67">
        <f t="shared" si="16"/>
        <v>-4020.04</v>
      </c>
      <c r="E51" s="67">
        <f t="shared" si="16"/>
        <v>-2479.95</v>
      </c>
      <c r="F51" s="67">
        <f t="shared" si="16"/>
        <v>-3433.75</v>
      </c>
      <c r="G51" s="67">
        <f t="shared" si="16"/>
        <v>-4901.34</v>
      </c>
      <c r="H51" s="67">
        <f t="shared" si="16"/>
        <v>-2651.01</v>
      </c>
      <c r="I51" s="19">
        <v>0</v>
      </c>
      <c r="J51" s="19">
        <v>0</v>
      </c>
      <c r="K51" s="67">
        <f>SUM(B51:J51)</f>
        <v>-24216.120000000003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7528.8</v>
      </c>
      <c r="I53" s="31">
        <f>+I35</f>
        <v>0</v>
      </c>
      <c r="J53" s="31">
        <f>+J35</f>
        <v>0</v>
      </c>
      <c r="K53" s="23">
        <f t="shared" si="14"/>
        <v>7528.8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18723.87</v>
      </c>
      <c r="C57" s="36">
        <v>23469.18</v>
      </c>
      <c r="D57" s="36">
        <v>25411.4</v>
      </c>
      <c r="E57" s="36">
        <v>22358.92</v>
      </c>
      <c r="F57" s="36">
        <v>23453.24</v>
      </c>
      <c r="G57" s="36">
        <v>29515.62</v>
      </c>
      <c r="H57" s="36">
        <v>19936.18</v>
      </c>
      <c r="I57" s="19">
        <v>0</v>
      </c>
      <c r="J57" s="36">
        <v>13979.82</v>
      </c>
      <c r="K57" s="36">
        <f t="shared" si="14"/>
        <v>176848.23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-176609.62</v>
      </c>
      <c r="C61" s="35">
        <f t="shared" si="17"/>
        <v>-210473.53000000003</v>
      </c>
      <c r="D61" s="35">
        <f t="shared" si="17"/>
        <v>-35178.09999999998</v>
      </c>
      <c r="E61" s="35">
        <f t="shared" si="17"/>
        <v>-274364.54000000004</v>
      </c>
      <c r="F61" s="35">
        <f t="shared" si="17"/>
        <v>-298287.28</v>
      </c>
      <c r="G61" s="35">
        <f t="shared" si="17"/>
        <v>-337728.99000000005</v>
      </c>
      <c r="H61" s="35">
        <f t="shared" si="17"/>
        <v>-205762</v>
      </c>
      <c r="I61" s="35">
        <f t="shared" si="17"/>
        <v>-105566.33</v>
      </c>
      <c r="J61" s="35">
        <f t="shared" si="17"/>
        <v>-79343.1</v>
      </c>
      <c r="K61" s="35">
        <f>SUM(B61:J61)</f>
        <v>-1723313.4900000002</v>
      </c>
    </row>
    <row r="62" spans="1:11" ht="18.75" customHeight="1">
      <c r="A62" s="16" t="s">
        <v>74</v>
      </c>
      <c r="B62" s="35">
        <f aca="true" t="shared" si="18" ref="B62:J62">B63+B64+B65+B66+B67+B68</f>
        <v>-187250.66</v>
      </c>
      <c r="C62" s="35">
        <f t="shared" si="18"/>
        <v>-193442.43000000002</v>
      </c>
      <c r="D62" s="35">
        <f t="shared" si="18"/>
        <v>-190924.94999999998</v>
      </c>
      <c r="E62" s="35">
        <f t="shared" si="18"/>
        <v>-283070.52</v>
      </c>
      <c r="F62" s="35">
        <f t="shared" si="18"/>
        <v>-247345.32</v>
      </c>
      <c r="G62" s="35">
        <f t="shared" si="18"/>
        <v>-277749.03</v>
      </c>
      <c r="H62" s="35">
        <f t="shared" si="18"/>
        <v>-179405.6</v>
      </c>
      <c r="I62" s="35">
        <f t="shared" si="18"/>
        <v>-31099.2</v>
      </c>
      <c r="J62" s="35">
        <f t="shared" si="18"/>
        <v>-63729.8</v>
      </c>
      <c r="K62" s="35">
        <f aca="true" t="shared" si="19" ref="K62:K91">SUM(B62:J62)</f>
        <v>-1654017.5100000002</v>
      </c>
    </row>
    <row r="63" spans="1:11" ht="18.75" customHeight="1">
      <c r="A63" s="12" t="s">
        <v>75</v>
      </c>
      <c r="B63" s="35">
        <f>-ROUND(B9*$D$3,2)</f>
        <v>-138616.4</v>
      </c>
      <c r="C63" s="35">
        <f aca="true" t="shared" si="20" ref="C63:J63">-ROUND(C9*$D$3,2)</f>
        <v>-188381.2</v>
      </c>
      <c r="D63" s="35">
        <f t="shared" si="20"/>
        <v>-167656</v>
      </c>
      <c r="E63" s="35">
        <f t="shared" si="20"/>
        <v>-128223.4</v>
      </c>
      <c r="F63" s="35">
        <f t="shared" si="20"/>
        <v>-145042.2</v>
      </c>
      <c r="G63" s="35">
        <f t="shared" si="20"/>
        <v>-196311.8</v>
      </c>
      <c r="H63" s="35">
        <f t="shared" si="20"/>
        <v>-179405.6</v>
      </c>
      <c r="I63" s="35">
        <f t="shared" si="20"/>
        <v>-31099.2</v>
      </c>
      <c r="J63" s="35">
        <f t="shared" si="20"/>
        <v>-63729.8</v>
      </c>
      <c r="K63" s="35">
        <f t="shared" si="19"/>
        <v>-1238465.6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-661.2</v>
      </c>
      <c r="C65" s="35">
        <v>-148.2</v>
      </c>
      <c r="D65" s="35">
        <v>-114</v>
      </c>
      <c r="E65" s="35">
        <v>-562.4</v>
      </c>
      <c r="F65" s="35">
        <v>-368.6</v>
      </c>
      <c r="G65" s="35">
        <v>-266</v>
      </c>
      <c r="H65" s="19">
        <v>0</v>
      </c>
      <c r="I65" s="19">
        <v>0</v>
      </c>
      <c r="J65" s="19">
        <v>0</v>
      </c>
      <c r="K65" s="35">
        <f t="shared" si="19"/>
        <v>-2120.4</v>
      </c>
    </row>
    <row r="66" spans="1:11" ht="18.75" customHeight="1">
      <c r="A66" s="12" t="s">
        <v>105</v>
      </c>
      <c r="B66" s="35">
        <v>-4088.8</v>
      </c>
      <c r="C66" s="35">
        <v>-1907.6</v>
      </c>
      <c r="D66" s="35">
        <v>-1428.8</v>
      </c>
      <c r="E66" s="35">
        <v>-2732.2</v>
      </c>
      <c r="F66" s="35">
        <v>-1170.4</v>
      </c>
      <c r="G66" s="35">
        <v>-1250.2</v>
      </c>
      <c r="H66" s="19">
        <v>0</v>
      </c>
      <c r="I66" s="19">
        <v>0</v>
      </c>
      <c r="J66" s="19">
        <v>0</v>
      </c>
      <c r="K66" s="35">
        <f t="shared" si="19"/>
        <v>-12578</v>
      </c>
    </row>
    <row r="67" spans="1:11" ht="18.75" customHeight="1">
      <c r="A67" s="12" t="s">
        <v>52</v>
      </c>
      <c r="B67" s="35">
        <v>-43884.26</v>
      </c>
      <c r="C67" s="35">
        <v>-3005.43</v>
      </c>
      <c r="D67" s="35">
        <v>-21726.15</v>
      </c>
      <c r="E67" s="35">
        <v>-151552.52</v>
      </c>
      <c r="F67" s="35">
        <v>-100764.12</v>
      </c>
      <c r="G67" s="35">
        <v>-79921.03</v>
      </c>
      <c r="H67" s="19">
        <v>0</v>
      </c>
      <c r="I67" s="19">
        <v>0</v>
      </c>
      <c r="J67" s="19">
        <v>0</v>
      </c>
      <c r="K67" s="35">
        <f t="shared" si="19"/>
        <v>-400853.51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 aca="true" t="shared" si="21" ref="B69:J69">SUM(B70:B99)</f>
        <v>-36142.6</v>
      </c>
      <c r="C69" s="67">
        <f t="shared" si="21"/>
        <v>-67335.18</v>
      </c>
      <c r="D69" s="67">
        <f t="shared" si="21"/>
        <v>-98272.51999999999</v>
      </c>
      <c r="E69" s="67">
        <f t="shared" si="21"/>
        <v>-24054.83</v>
      </c>
      <c r="F69" s="67">
        <f t="shared" si="21"/>
        <v>-64770.09</v>
      </c>
      <c r="G69" s="67">
        <f t="shared" si="21"/>
        <v>-71044.04000000001</v>
      </c>
      <c r="H69" s="67">
        <f t="shared" si="21"/>
        <v>-57309.380000000005</v>
      </c>
      <c r="I69" s="67">
        <f t="shared" si="21"/>
        <v>-75623.33</v>
      </c>
      <c r="J69" s="67">
        <f t="shared" si="21"/>
        <v>-15613.3</v>
      </c>
      <c r="K69" s="67">
        <f t="shared" si="19"/>
        <v>-510165.27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7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-22893.47</v>
      </c>
      <c r="C76" s="19">
        <v>-48025.07</v>
      </c>
      <c r="D76" s="19">
        <v>-78016.56</v>
      </c>
      <c r="E76" s="19">
        <v>-11304.4</v>
      </c>
      <c r="F76" s="19">
        <v>-46867.7</v>
      </c>
      <c r="G76" s="19">
        <v>-43337.57</v>
      </c>
      <c r="H76" s="19">
        <v>-44235.47</v>
      </c>
      <c r="I76" s="19">
        <v>-8751.76</v>
      </c>
      <c r="J76" s="19">
        <v>-6138.08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-1000</v>
      </c>
      <c r="H84" s="19">
        <v>0</v>
      </c>
      <c r="I84" s="19">
        <v>0</v>
      </c>
      <c r="J84" s="19">
        <v>0</v>
      </c>
      <c r="K84" s="67">
        <f t="shared" si="19"/>
        <v>-2000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134</v>
      </c>
      <c r="B101" s="67">
        <v>46783.64</v>
      </c>
      <c r="C101" s="67">
        <v>50304.08</v>
      </c>
      <c r="D101" s="67">
        <v>254019.37</v>
      </c>
      <c r="E101" s="67">
        <v>32760.81</v>
      </c>
      <c r="F101" s="67">
        <v>13828.13</v>
      </c>
      <c r="G101" s="67">
        <v>11064.08</v>
      </c>
      <c r="H101" s="67">
        <v>30952.98</v>
      </c>
      <c r="I101" s="67">
        <v>1156.2</v>
      </c>
      <c r="J101" s="19">
        <v>0</v>
      </c>
      <c r="K101" s="67">
        <f>SUM(B101:J101)</f>
        <v>440869.29</v>
      </c>
      <c r="L101" s="55"/>
    </row>
    <row r="102" spans="1:12" ht="18.75" customHeight="1">
      <c r="A102" s="16" t="s">
        <v>101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83</v>
      </c>
      <c r="B104" s="24">
        <f aca="true" t="shared" si="22" ref="B104:H104">+B105+B106</f>
        <v>1543890.43</v>
      </c>
      <c r="C104" s="24">
        <f t="shared" si="22"/>
        <v>2220575.73</v>
      </c>
      <c r="D104" s="24">
        <f t="shared" si="22"/>
        <v>2806301.9199999995</v>
      </c>
      <c r="E104" s="24">
        <f t="shared" si="22"/>
        <v>1360391.15</v>
      </c>
      <c r="F104" s="24">
        <f t="shared" si="22"/>
        <v>1879024.91</v>
      </c>
      <c r="G104" s="24">
        <f t="shared" si="22"/>
        <v>2817974.95</v>
      </c>
      <c r="H104" s="24">
        <f t="shared" si="22"/>
        <v>1465296.74</v>
      </c>
      <c r="I104" s="24">
        <f>+I105+I106</f>
        <v>526972.51</v>
      </c>
      <c r="J104" s="24">
        <f>+J105+J106</f>
        <v>943661.2799999999</v>
      </c>
      <c r="K104" s="48">
        <f>SUM(B104:J104)</f>
        <v>15564089.62</v>
      </c>
      <c r="L104" s="54"/>
    </row>
    <row r="105" spans="1:12" ht="18" customHeight="1">
      <c r="A105" s="16" t="s">
        <v>82</v>
      </c>
      <c r="B105" s="24">
        <f aca="true" t="shared" si="23" ref="B105:J105">+B48+B62+B69+B101</f>
        <v>1525166.5599999998</v>
      </c>
      <c r="C105" s="24">
        <f t="shared" si="23"/>
        <v>2197106.55</v>
      </c>
      <c r="D105" s="24">
        <f t="shared" si="23"/>
        <v>2780890.5199999996</v>
      </c>
      <c r="E105" s="24">
        <f t="shared" si="23"/>
        <v>1338032.23</v>
      </c>
      <c r="F105" s="24">
        <f t="shared" si="23"/>
        <v>1855571.67</v>
      </c>
      <c r="G105" s="24">
        <f t="shared" si="23"/>
        <v>2788459.33</v>
      </c>
      <c r="H105" s="24">
        <f t="shared" si="23"/>
        <v>1445360.56</v>
      </c>
      <c r="I105" s="24">
        <f t="shared" si="23"/>
        <v>526972.51</v>
      </c>
      <c r="J105" s="24">
        <f t="shared" si="23"/>
        <v>929681.46</v>
      </c>
      <c r="K105" s="48">
        <f>SUM(B105:J105)</f>
        <v>15387241.39</v>
      </c>
      <c r="L105" s="54"/>
    </row>
    <row r="106" spans="1:11" ht="18.75" customHeight="1">
      <c r="A106" s="16" t="s">
        <v>99</v>
      </c>
      <c r="B106" s="24">
        <f aca="true" t="shared" si="24" ref="B106:J106">IF(+B57+B102+B107&lt;0,0,(B57+B102+B107))</f>
        <v>18723.87</v>
      </c>
      <c r="C106" s="24">
        <f t="shared" si="24"/>
        <v>23469.18</v>
      </c>
      <c r="D106" s="24">
        <f t="shared" si="24"/>
        <v>25411.4</v>
      </c>
      <c r="E106" s="24">
        <f t="shared" si="24"/>
        <v>22358.92</v>
      </c>
      <c r="F106" s="24">
        <f t="shared" si="24"/>
        <v>23453.24</v>
      </c>
      <c r="G106" s="24">
        <f t="shared" si="24"/>
        <v>29515.62</v>
      </c>
      <c r="H106" s="24">
        <f t="shared" si="24"/>
        <v>19936.18</v>
      </c>
      <c r="I106" s="19">
        <f t="shared" si="24"/>
        <v>0</v>
      </c>
      <c r="J106" s="24">
        <f t="shared" si="24"/>
        <v>13979.82</v>
      </c>
      <c r="K106" s="48">
        <f>SUM(B106:J106)</f>
        <v>176848.23</v>
      </c>
    </row>
    <row r="107" spans="1:13" ht="18.75" customHeight="1">
      <c r="A107" s="16" t="s">
        <v>84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69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15564089.629999997</v>
      </c>
      <c r="L112" s="54"/>
    </row>
    <row r="113" spans="1:11" ht="18.75" customHeight="1">
      <c r="A113" s="26" t="s">
        <v>70</v>
      </c>
      <c r="B113" s="27">
        <v>192323.02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192323.02</v>
      </c>
    </row>
    <row r="114" spans="1:11" ht="18.75" customHeight="1">
      <c r="A114" s="26" t="s">
        <v>71</v>
      </c>
      <c r="B114" s="27">
        <v>1351567.41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1351567.41</v>
      </c>
    </row>
    <row r="115" spans="1:11" ht="18.75" customHeight="1">
      <c r="A115" s="26" t="s">
        <v>72</v>
      </c>
      <c r="B115" s="40">
        <v>0</v>
      </c>
      <c r="C115" s="27">
        <f>+C104</f>
        <v>2220575.73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2220575.73</v>
      </c>
    </row>
    <row r="116" spans="1:11" ht="18.75" customHeight="1">
      <c r="A116" s="26" t="s">
        <v>73</v>
      </c>
      <c r="B116" s="40">
        <v>0</v>
      </c>
      <c r="C116" s="40">
        <v>0</v>
      </c>
      <c r="D116" s="27">
        <f>+D104</f>
        <v>2806301.9199999995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2806301.9199999995</v>
      </c>
    </row>
    <row r="117" spans="1:11" ht="18.75" customHeight="1">
      <c r="A117" s="26" t="s">
        <v>118</v>
      </c>
      <c r="B117" s="40">
        <v>0</v>
      </c>
      <c r="C117" s="40">
        <v>0</v>
      </c>
      <c r="D117" s="40">
        <v>0</v>
      </c>
      <c r="E117" s="27">
        <v>1224352.04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1224352.04</v>
      </c>
    </row>
    <row r="118" spans="1:11" ht="18.75" customHeight="1">
      <c r="A118" s="26" t="s">
        <v>119</v>
      </c>
      <c r="B118" s="40">
        <v>0</v>
      </c>
      <c r="C118" s="40">
        <v>0</v>
      </c>
      <c r="D118" s="40">
        <v>0</v>
      </c>
      <c r="E118" s="27">
        <v>136039.11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136039.11</v>
      </c>
    </row>
    <row r="119" spans="1:11" ht="18.75" customHeight="1">
      <c r="A119" s="68" t="s">
        <v>120</v>
      </c>
      <c r="B119" s="40">
        <v>0</v>
      </c>
      <c r="C119" s="40">
        <v>0</v>
      </c>
      <c r="D119" s="40">
        <v>0</v>
      </c>
      <c r="E119" s="40">
        <v>0</v>
      </c>
      <c r="F119" s="27">
        <v>368093.95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368093.95</v>
      </c>
    </row>
    <row r="120" spans="1:11" ht="18.75" customHeight="1">
      <c r="A120" s="68" t="s">
        <v>121</v>
      </c>
      <c r="B120" s="40">
        <v>0</v>
      </c>
      <c r="C120" s="40">
        <v>0</v>
      </c>
      <c r="D120" s="40">
        <v>0</v>
      </c>
      <c r="E120" s="40">
        <v>0</v>
      </c>
      <c r="F120" s="27">
        <v>679551.77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679551.77</v>
      </c>
    </row>
    <row r="121" spans="1:11" ht="18.75" customHeight="1">
      <c r="A121" s="68" t="s">
        <v>122</v>
      </c>
      <c r="B121" s="40">
        <v>0</v>
      </c>
      <c r="C121" s="40">
        <v>0</v>
      </c>
      <c r="D121" s="40">
        <v>0</v>
      </c>
      <c r="E121" s="40">
        <v>0</v>
      </c>
      <c r="F121" s="27">
        <v>92471.68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92471.68</v>
      </c>
    </row>
    <row r="122" spans="1:11" ht="18.75" customHeight="1">
      <c r="A122" s="68" t="s">
        <v>123</v>
      </c>
      <c r="B122" s="70">
        <v>0</v>
      </c>
      <c r="C122" s="70">
        <v>0</v>
      </c>
      <c r="D122" s="70">
        <v>0</v>
      </c>
      <c r="E122" s="70">
        <v>0</v>
      </c>
      <c r="F122" s="71">
        <v>738907.51</v>
      </c>
      <c r="G122" s="70">
        <v>0</v>
      </c>
      <c r="H122" s="70">
        <v>0</v>
      </c>
      <c r="I122" s="70">
        <v>0</v>
      </c>
      <c r="J122" s="70">
        <v>0</v>
      </c>
      <c r="K122" s="71">
        <f t="shared" si="25"/>
        <v>738907.51</v>
      </c>
    </row>
    <row r="123" spans="1:11" ht="18.75" customHeight="1">
      <c r="A123" s="68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809263.87</v>
      </c>
      <c r="H123" s="40">
        <v>0</v>
      </c>
      <c r="I123" s="40">
        <v>0</v>
      </c>
      <c r="J123" s="40">
        <v>0</v>
      </c>
      <c r="K123" s="41">
        <f t="shared" si="25"/>
        <v>809263.87</v>
      </c>
    </row>
    <row r="124" spans="1:11" ht="18.75" customHeight="1">
      <c r="A124" s="68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65032.36</v>
      </c>
      <c r="H124" s="40">
        <v>0</v>
      </c>
      <c r="I124" s="40">
        <v>0</v>
      </c>
      <c r="J124" s="40">
        <v>0</v>
      </c>
      <c r="K124" s="41">
        <f t="shared" si="25"/>
        <v>65032.36</v>
      </c>
    </row>
    <row r="125" spans="1:11" ht="18.75" customHeight="1">
      <c r="A125" s="68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412956.91</v>
      </c>
      <c r="H125" s="40">
        <v>0</v>
      </c>
      <c r="I125" s="40">
        <v>0</v>
      </c>
      <c r="J125" s="40">
        <v>0</v>
      </c>
      <c r="K125" s="41">
        <f t="shared" si="25"/>
        <v>412956.91</v>
      </c>
    </row>
    <row r="126" spans="1:11" ht="18.75" customHeight="1">
      <c r="A126" s="68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401672.6</v>
      </c>
      <c r="H126" s="40">
        <v>0</v>
      </c>
      <c r="I126" s="40">
        <v>0</v>
      </c>
      <c r="J126" s="40">
        <v>0</v>
      </c>
      <c r="K126" s="41">
        <f t="shared" si="25"/>
        <v>401672.6</v>
      </c>
    </row>
    <row r="127" spans="1:11" ht="18.75" customHeight="1">
      <c r="A127" s="68" t="s">
        <v>128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1129049.22</v>
      </c>
      <c r="H127" s="40">
        <v>0</v>
      </c>
      <c r="I127" s="40">
        <v>0</v>
      </c>
      <c r="J127" s="40">
        <v>0</v>
      </c>
      <c r="K127" s="41">
        <f t="shared" si="25"/>
        <v>1129049.22</v>
      </c>
    </row>
    <row r="128" spans="1:11" ht="18.75" customHeight="1">
      <c r="A128" s="68" t="s">
        <v>129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543660.37</v>
      </c>
      <c r="I128" s="40">
        <v>0</v>
      </c>
      <c r="J128" s="40">
        <v>0</v>
      </c>
      <c r="K128" s="41">
        <f t="shared" si="25"/>
        <v>543660.37</v>
      </c>
    </row>
    <row r="129" spans="1:11" ht="18.75" customHeight="1">
      <c r="A129" s="68" t="s">
        <v>130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921636.37</v>
      </c>
      <c r="I129" s="40">
        <v>0</v>
      </c>
      <c r="J129" s="40">
        <v>0</v>
      </c>
      <c r="K129" s="41">
        <f t="shared" si="25"/>
        <v>921636.37</v>
      </c>
    </row>
    <row r="130" spans="1:11" ht="18.75" customHeight="1">
      <c r="A130" s="68" t="s">
        <v>131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526972.51</v>
      </c>
      <c r="J130" s="40">
        <v>0</v>
      </c>
      <c r="K130" s="41">
        <f t="shared" si="25"/>
        <v>526972.51</v>
      </c>
    </row>
    <row r="131" spans="1:11" ht="18.75" customHeight="1">
      <c r="A131" s="69" t="s">
        <v>132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943661.28</v>
      </c>
      <c r="K131" s="44">
        <f t="shared" si="25"/>
        <v>943661.28</v>
      </c>
    </row>
    <row r="132" spans="1:11" ht="18.75" customHeight="1">
      <c r="A132" s="85" t="s">
        <v>135</v>
      </c>
      <c r="B132" s="85"/>
      <c r="C132" s="85"/>
      <c r="D132" s="85"/>
      <c r="E132" s="85"/>
      <c r="F132" s="50">
        <v>0</v>
      </c>
      <c r="G132" s="50">
        <v>0</v>
      </c>
      <c r="H132" s="50">
        <v>0</v>
      </c>
      <c r="I132" s="50">
        <v>0</v>
      </c>
      <c r="J132" s="50">
        <f>J104-J131</f>
        <v>0</v>
      </c>
      <c r="K132" s="51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8">
    <mergeCell ref="A132:E132"/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2017-04-04T19:23:30Z</dcterms:modified>
  <cp:category/>
  <cp:version/>
  <cp:contentType/>
  <cp:contentStatus/>
</cp:coreProperties>
</file>