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<sst xmlns="http://schemas.openxmlformats.org/spreadsheetml/2006/main" count="137" uniqueCount="137">
  <si>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</si>
  <si>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</si>
  <si>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</si>
  <si>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</si>
  <si>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</si>
  <si>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</si>
  <si>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</si>
  <si>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</si>
  <si>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</si>
  <si>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</si>
  <si>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</si>
  <si>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</si>
  <si>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</si>
  <si>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</si>
  <si>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</si>
  <si>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</si>
  <si>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</si>
  <si>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</si>
  <si>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</si>
  <si>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</si>
  <si>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</si>
  <si>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</si>
  <si>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</si>
  <si>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</si>
  <si>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</si>
  <si>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</si>
  <si>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</si>
  <si>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</si>
  <si>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</si>
  <si>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</si>
  <si>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</si>
  <si>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</si>
  <si>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</si>
  <si>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</si>
  <si>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</si>
  <si>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</si>
  <si>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</si>
  <si>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</si>
  <si>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</si>
  <si>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</si>
  <si>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</si>
  <si>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</si>
  <si>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</si>
  <si>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</si>
  <si>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</si>
  <si>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</si>
  <si>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</si>
  <si>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</si>
  <si>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</si>
  <si>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</si>
  <si>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</si>
  <si>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</si>
  <si>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</si>
  <si>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</si>
  <si>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</si>
  <si>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</si>
  <si>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</si>
  <si>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</si>
  <si>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</si>
  <si>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</si>
  <si>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</si>
  <si>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</si>
  <si>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</si>
  <si>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</si>
  <si>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</si>
  <si>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</si>
  <si>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</si>
  <si>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</si>
  <si>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</si>
  <si>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</si>
  <si>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</si>
  <si>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</si>
  <si>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</si>
  <si>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</si>
  <si>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</si>
  <si>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</si>
  <si>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</si>
  <si>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</si>
  <si>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</si>
  <si>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</si>
  <si>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</si>
  <si>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</si>
  <si>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</si>
  <si>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</si>
  <si>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</si>
  <si>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</si>
  <si>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</si>
  <si>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</si>
  <si>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</si>
  <si>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</si>
  <si>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</si>
  <si>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</si>
  <si>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</si>
  <si>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</si>
  <si>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</si>
  <si>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</si>
  <si>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</si>
  <si>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</si>
  <si>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</si>
  <si>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</si>
  <si>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</si>
  <si>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</si>
  <si>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</si>
  <si>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</si>
  <si>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</si>
  <si>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</si>
  <si>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</si>
  <si>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</si>
  <si>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</si>
  <si>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</si>
  <si>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</si>
  <si>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</si>
  <si>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</si>
  <si>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</si>
  <si>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</si>
  <si>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</si>
  <si>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</si>
  <si>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</si>
  <si>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</si>
  <si>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</si>
  <si>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</si>
  <si>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</si>
  <si>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</si>
  <si>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</si>
  <si>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</si>
  <si>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</si>
  <si>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</si>
  <si>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</si>
  <si>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</si>
  <si>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</si>
  <si>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</si>
  <si>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</si>
  <si>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</si>
  <si>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21/03/17 - VENCIMENTO 31/03/17</t>
  </si>
  <si>
    <t>6.3. Revisão de Remuneração pelo Transporte Coletivo ¹</t>
  </si>
  <si>
    <t xml:space="preserve">     ¹ Rede da Madrugada de fevereiro/17.</t>
  </si>
  <si>
    <t xml:space="preserve">       Ajuste dos valores da energia para tração (trólebus) de dezembro/16 (Ambiental).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</si>
</sst>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635539</v>
      </c>
      <c r="C7" s="9">
        <f t="shared" si="0"/>
        <v>815504</v>
      </c>
      <c r="D7" s="9">
        <f t="shared" si="0"/>
        <v>831521</v>
      </c>
      <c r="E7" s="9">
        <f t="shared" si="0"/>
        <v>560645</v>
      </c>
      <c r="F7" s="9">
        <f t="shared" si="0"/>
        <v>750487</v>
      </c>
      <c r="G7" s="9">
        <f t="shared" si="0"/>
        <v>1274601</v>
      </c>
      <c r="H7" s="9">
        <f t="shared" si="0"/>
        <v>591174</v>
      </c>
      <c r="I7" s="9">
        <f t="shared" si="0"/>
        <v>129859</v>
      </c>
      <c r="J7" s="9">
        <f t="shared" si="0"/>
        <v>338608</v>
      </c>
      <c r="K7" s="9">
        <f t="shared" si="0"/>
        <v>5927938</v>
      </c>
      <c r="L7" s="52"/>
    </row>
    <row r="8" spans="1:11" ht="17.25" customHeight="1">
      <c r="A8" s="10" t="s">
        <v>97</v>
      </c>
      <c r="B8" s="11">
        <f>B9+B12+B16</f>
        <v>311606</v>
      </c>
      <c r="C8" s="11">
        <f aca="true" t="shared" si="1" ref="C8:J8">C9+C12+C16</f>
        <v>409288</v>
      </c>
      <c r="D8" s="11">
        <f t="shared" si="1"/>
        <v>390645</v>
      </c>
      <c r="E8" s="11">
        <f t="shared" si="1"/>
        <v>281213</v>
      </c>
      <c r="F8" s="11">
        <f t="shared" si="1"/>
        <v>365521</v>
      </c>
      <c r="G8" s="11">
        <f t="shared" si="1"/>
        <v>626130</v>
      </c>
      <c r="H8" s="11">
        <f t="shared" si="1"/>
        <v>314912</v>
      </c>
      <c r="I8" s="11">
        <f t="shared" si="1"/>
        <v>59339</v>
      </c>
      <c r="J8" s="11">
        <f t="shared" si="1"/>
        <v>157591</v>
      </c>
      <c r="K8" s="11">
        <f>SUM(B8:J8)</f>
        <v>2916245</v>
      </c>
    </row>
    <row r="9" spans="1:11" ht="17.25" customHeight="1">
      <c r="A9" s="15" t="s">
        <v>16</v>
      </c>
      <c r="B9" s="13">
        <f>+B10+B11</f>
        <v>38687</v>
      </c>
      <c r="C9" s="13">
        <f aca="true" t="shared" si="2" ref="C9:J9">+C10+C11</f>
        <v>52157</v>
      </c>
      <c r="D9" s="13">
        <f t="shared" si="2"/>
        <v>44041</v>
      </c>
      <c r="E9" s="13">
        <f t="shared" si="2"/>
        <v>34568</v>
      </c>
      <c r="F9" s="13">
        <f t="shared" si="2"/>
        <v>38691</v>
      </c>
      <c r="G9" s="13">
        <f t="shared" si="2"/>
        <v>52769</v>
      </c>
      <c r="H9" s="13">
        <f t="shared" si="2"/>
        <v>49035</v>
      </c>
      <c r="I9" s="13">
        <f t="shared" si="2"/>
        <v>8489</v>
      </c>
      <c r="J9" s="13">
        <f t="shared" si="2"/>
        <v>16293</v>
      </c>
      <c r="K9" s="11">
        <f>SUM(B9:J9)</f>
        <v>334730</v>
      </c>
    </row>
    <row r="10" spans="1:11" ht="17.25" customHeight="1">
      <c r="A10" s="29" t="s">
        <v>17</v>
      </c>
      <c r="B10" s="13">
        <v>38687</v>
      </c>
      <c r="C10" s="13">
        <v>52157</v>
      </c>
      <c r="D10" s="13">
        <v>44041</v>
      </c>
      <c r="E10" s="13">
        <v>34568</v>
      </c>
      <c r="F10" s="13">
        <v>38691</v>
      </c>
      <c r="G10" s="13">
        <v>52769</v>
      </c>
      <c r="H10" s="13">
        <v>49035</v>
      </c>
      <c r="I10" s="13">
        <v>8489</v>
      </c>
      <c r="J10" s="13">
        <v>16293</v>
      </c>
      <c r="K10" s="11">
        <f>SUM(B10:J10)</f>
        <v>334730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232003</v>
      </c>
      <c r="C12" s="17">
        <f t="shared" si="3"/>
        <v>306155</v>
      </c>
      <c r="D12" s="17">
        <f t="shared" si="3"/>
        <v>294221</v>
      </c>
      <c r="E12" s="17">
        <f t="shared" si="3"/>
        <v>211259</v>
      </c>
      <c r="F12" s="17">
        <f t="shared" si="3"/>
        <v>271793</v>
      </c>
      <c r="G12" s="17">
        <f t="shared" si="3"/>
        <v>473205</v>
      </c>
      <c r="H12" s="17">
        <f t="shared" si="3"/>
        <v>229225</v>
      </c>
      <c r="I12" s="17">
        <f t="shared" si="3"/>
        <v>42674</v>
      </c>
      <c r="J12" s="17">
        <f t="shared" si="3"/>
        <v>119356</v>
      </c>
      <c r="K12" s="11">
        <f aca="true" t="shared" si="4" ref="K12:K27">SUM(B12:J12)</f>
        <v>2179891</v>
      </c>
    </row>
    <row r="13" spans="1:13" ht="17.25" customHeight="1">
      <c r="A13" s="14" t="s">
        <v>19</v>
      </c>
      <c r="B13" s="13">
        <v>113855</v>
      </c>
      <c r="C13" s="13">
        <v>160095</v>
      </c>
      <c r="D13" s="13">
        <v>159181</v>
      </c>
      <c r="E13" s="13">
        <v>110447</v>
      </c>
      <c r="F13" s="13">
        <v>140540</v>
      </c>
      <c r="G13" s="13">
        <v>229478</v>
      </c>
      <c r="H13" s="13">
        <v>106741</v>
      </c>
      <c r="I13" s="13">
        <v>24323</v>
      </c>
      <c r="J13" s="13">
        <v>64436</v>
      </c>
      <c r="K13" s="11">
        <f t="shared" si="4"/>
        <v>1109096</v>
      </c>
      <c r="L13" s="52"/>
      <c r="M13" s="53"/>
    </row>
    <row r="14" spans="1:12" ht="17.25" customHeight="1">
      <c r="A14" s="14" t="s">
        <v>20</v>
      </c>
      <c r="B14" s="13">
        <v>108215</v>
      </c>
      <c r="C14" s="13">
        <v>130442</v>
      </c>
      <c r="D14" s="13">
        <v>124674</v>
      </c>
      <c r="E14" s="13">
        <v>91483</v>
      </c>
      <c r="F14" s="13">
        <v>121299</v>
      </c>
      <c r="G14" s="13">
        <v>228028</v>
      </c>
      <c r="H14" s="13">
        <v>105499</v>
      </c>
      <c r="I14" s="13">
        <v>15669</v>
      </c>
      <c r="J14" s="13">
        <v>51487</v>
      </c>
      <c r="K14" s="11">
        <f t="shared" si="4"/>
        <v>976796</v>
      </c>
      <c r="L14" s="52"/>
    </row>
    <row r="15" spans="1:11" ht="17.25" customHeight="1">
      <c r="A15" s="14" t="s">
        <v>21</v>
      </c>
      <c r="B15" s="13">
        <v>9933</v>
      </c>
      <c r="C15" s="13">
        <v>15618</v>
      </c>
      <c r="D15" s="13">
        <v>10366</v>
      </c>
      <c r="E15" s="13">
        <v>9329</v>
      </c>
      <c r="F15" s="13">
        <v>9954</v>
      </c>
      <c r="G15" s="13">
        <v>15699</v>
      </c>
      <c r="H15" s="13">
        <v>16985</v>
      </c>
      <c r="I15" s="13">
        <v>2682</v>
      </c>
      <c r="J15" s="13">
        <v>3433</v>
      </c>
      <c r="K15" s="11">
        <f t="shared" si="4"/>
        <v>93999</v>
      </c>
    </row>
    <row r="16" spans="1:11" ht="17.25" customHeight="1">
      <c r="A16" s="15" t="s">
        <v>93</v>
      </c>
      <c r="B16" s="13">
        <f>B17+B18+B19</f>
        <v>40916</v>
      </c>
      <c r="C16" s="13">
        <f aca="true" t="shared" si="5" ref="C16:J16">C17+C18+C19</f>
        <v>50976</v>
      </c>
      <c r="D16" s="13">
        <f t="shared" si="5"/>
        <v>52383</v>
      </c>
      <c r="E16" s="13">
        <f t="shared" si="5"/>
        <v>35386</v>
      </c>
      <c r="F16" s="13">
        <f t="shared" si="5"/>
        <v>55037</v>
      </c>
      <c r="G16" s="13">
        <f t="shared" si="5"/>
        <v>100156</v>
      </c>
      <c r="H16" s="13">
        <f t="shared" si="5"/>
        <v>36652</v>
      </c>
      <c r="I16" s="13">
        <f t="shared" si="5"/>
        <v>8176</v>
      </c>
      <c r="J16" s="13">
        <f t="shared" si="5"/>
        <v>21942</v>
      </c>
      <c r="K16" s="11">
        <f t="shared" si="4"/>
        <v>401624</v>
      </c>
    </row>
    <row r="17" spans="1:11" ht="17.25" customHeight="1">
      <c r="A17" s="14" t="s">
        <v>94</v>
      </c>
      <c r="B17" s="13">
        <v>25510</v>
      </c>
      <c r="C17" s="13">
        <v>34267</v>
      </c>
      <c r="D17" s="13">
        <v>31871</v>
      </c>
      <c r="E17" s="13">
        <v>22126</v>
      </c>
      <c r="F17" s="13">
        <v>35839</v>
      </c>
      <c r="G17" s="13">
        <v>62249</v>
      </c>
      <c r="H17" s="13">
        <v>24618</v>
      </c>
      <c r="I17" s="13">
        <v>5416</v>
      </c>
      <c r="J17" s="13">
        <v>12966</v>
      </c>
      <c r="K17" s="11">
        <f t="shared" si="4"/>
        <v>254862</v>
      </c>
    </row>
    <row r="18" spans="1:11" ht="17.25" customHeight="1">
      <c r="A18" s="14" t="s">
        <v>95</v>
      </c>
      <c r="B18" s="13">
        <v>14540</v>
      </c>
      <c r="C18" s="13">
        <v>15467</v>
      </c>
      <c r="D18" s="13">
        <v>19866</v>
      </c>
      <c r="E18" s="13">
        <v>12575</v>
      </c>
      <c r="F18" s="13">
        <v>18402</v>
      </c>
      <c r="G18" s="13">
        <v>36614</v>
      </c>
      <c r="H18" s="13">
        <v>10831</v>
      </c>
      <c r="I18" s="13">
        <v>2591</v>
      </c>
      <c r="J18" s="13">
        <v>8758</v>
      </c>
      <c r="K18" s="11">
        <f t="shared" si="4"/>
        <v>139644</v>
      </c>
    </row>
    <row r="19" spans="1:11" ht="17.25" customHeight="1">
      <c r="A19" s="14" t="s">
        <v>96</v>
      </c>
      <c r="B19" s="13">
        <v>866</v>
      </c>
      <c r="C19" s="13">
        <v>1242</v>
      </c>
      <c r="D19" s="13">
        <v>646</v>
      </c>
      <c r="E19" s="13">
        <v>685</v>
      </c>
      <c r="F19" s="13">
        <v>796</v>
      </c>
      <c r="G19" s="13">
        <v>1293</v>
      </c>
      <c r="H19" s="13">
        <v>1203</v>
      </c>
      <c r="I19" s="13">
        <v>169</v>
      </c>
      <c r="J19" s="13">
        <v>218</v>
      </c>
      <c r="K19" s="11">
        <f t="shared" si="4"/>
        <v>7118</v>
      </c>
    </row>
    <row r="20" spans="1:11" ht="17.25" customHeight="1">
      <c r="A20" s="16" t="s">
        <v>22</v>
      </c>
      <c r="B20" s="11">
        <f>+B21+B22+B23</f>
        <v>164512</v>
      </c>
      <c r="C20" s="11">
        <f aca="true" t="shared" si="6" ref="C20:J20">+C21+C22+C23</f>
        <v>186687</v>
      </c>
      <c r="D20" s="11">
        <f t="shared" si="6"/>
        <v>208485</v>
      </c>
      <c r="E20" s="11">
        <f t="shared" si="6"/>
        <v>132856</v>
      </c>
      <c r="F20" s="11">
        <f t="shared" si="6"/>
        <v>205407</v>
      </c>
      <c r="G20" s="11">
        <f t="shared" si="6"/>
        <v>391708</v>
      </c>
      <c r="H20" s="11">
        <f t="shared" si="6"/>
        <v>140296</v>
      </c>
      <c r="I20" s="11">
        <f t="shared" si="6"/>
        <v>32424</v>
      </c>
      <c r="J20" s="11">
        <f t="shared" si="6"/>
        <v>80137</v>
      </c>
      <c r="K20" s="11">
        <f t="shared" si="4"/>
        <v>1542512</v>
      </c>
    </row>
    <row r="21" spans="1:12" ht="17.25" customHeight="1">
      <c r="A21" s="12" t="s">
        <v>23</v>
      </c>
      <c r="B21" s="13">
        <v>90308</v>
      </c>
      <c r="C21" s="13">
        <v>113099</v>
      </c>
      <c r="D21" s="13">
        <v>127455</v>
      </c>
      <c r="E21" s="13">
        <v>79586</v>
      </c>
      <c r="F21" s="13">
        <v>119235</v>
      </c>
      <c r="G21" s="13">
        <v>209842</v>
      </c>
      <c r="H21" s="13">
        <v>80386</v>
      </c>
      <c r="I21" s="13">
        <v>20665</v>
      </c>
      <c r="J21" s="13">
        <v>47990</v>
      </c>
      <c r="K21" s="11">
        <f t="shared" si="4"/>
        <v>888566</v>
      </c>
      <c r="L21" s="52"/>
    </row>
    <row r="22" spans="1:12" ht="17.25" customHeight="1">
      <c r="A22" s="12" t="s">
        <v>24</v>
      </c>
      <c r="B22" s="13">
        <v>69799</v>
      </c>
      <c r="C22" s="13">
        <v>68421</v>
      </c>
      <c r="D22" s="13">
        <v>76831</v>
      </c>
      <c r="E22" s="13">
        <v>50163</v>
      </c>
      <c r="F22" s="13">
        <v>82066</v>
      </c>
      <c r="G22" s="13">
        <v>174455</v>
      </c>
      <c r="H22" s="13">
        <v>54444</v>
      </c>
      <c r="I22" s="13">
        <v>10860</v>
      </c>
      <c r="J22" s="13">
        <v>30731</v>
      </c>
      <c r="K22" s="11">
        <f t="shared" si="4"/>
        <v>617770</v>
      </c>
      <c r="L22" s="52"/>
    </row>
    <row r="23" spans="1:11" ht="17.25" customHeight="1">
      <c r="A23" s="12" t="s">
        <v>25</v>
      </c>
      <c r="B23" s="13">
        <v>4405</v>
      </c>
      <c r="C23" s="13">
        <v>5167</v>
      </c>
      <c r="D23" s="13">
        <v>4199</v>
      </c>
      <c r="E23" s="13">
        <v>3107</v>
      </c>
      <c r="F23" s="13">
        <v>4106</v>
      </c>
      <c r="G23" s="13">
        <v>7411</v>
      </c>
      <c r="H23" s="13">
        <v>5466</v>
      </c>
      <c r="I23" s="13">
        <v>899</v>
      </c>
      <c r="J23" s="13">
        <v>1416</v>
      </c>
      <c r="K23" s="11">
        <f t="shared" si="4"/>
        <v>36176</v>
      </c>
    </row>
    <row r="24" spans="1:11" ht="17.25" customHeight="1">
      <c r="A24" s="16" t="s">
        <v>26</v>
      </c>
      <c r="B24" s="13">
        <f>+B25+B26</f>
        <v>159421</v>
      </c>
      <c r="C24" s="13">
        <f aca="true" t="shared" si="7" ref="C24:J24">+C25+C26</f>
        <v>219529</v>
      </c>
      <c r="D24" s="13">
        <f t="shared" si="7"/>
        <v>232391</v>
      </c>
      <c r="E24" s="13">
        <f t="shared" si="7"/>
        <v>146576</v>
      </c>
      <c r="F24" s="13">
        <f t="shared" si="7"/>
        <v>179559</v>
      </c>
      <c r="G24" s="13">
        <f t="shared" si="7"/>
        <v>256763</v>
      </c>
      <c r="H24" s="13">
        <f t="shared" si="7"/>
        <v>125804</v>
      </c>
      <c r="I24" s="13">
        <f t="shared" si="7"/>
        <v>38096</v>
      </c>
      <c r="J24" s="13">
        <f t="shared" si="7"/>
        <v>100880</v>
      </c>
      <c r="K24" s="11">
        <f t="shared" si="4"/>
        <v>1459019</v>
      </c>
    </row>
    <row r="25" spans="1:12" ht="17.25" customHeight="1">
      <c r="A25" s="12" t="s">
        <v>115</v>
      </c>
      <c r="B25" s="13">
        <v>70313</v>
      </c>
      <c r="C25" s="13">
        <v>106659</v>
      </c>
      <c r="D25" s="13">
        <v>119853</v>
      </c>
      <c r="E25" s="13">
        <v>75168</v>
      </c>
      <c r="F25" s="13">
        <v>86216</v>
      </c>
      <c r="G25" s="13">
        <v>116319</v>
      </c>
      <c r="H25" s="13">
        <v>58240</v>
      </c>
      <c r="I25" s="13">
        <v>21267</v>
      </c>
      <c r="J25" s="13">
        <v>49094</v>
      </c>
      <c r="K25" s="11">
        <f t="shared" si="4"/>
        <v>703129</v>
      </c>
      <c r="L25" s="52"/>
    </row>
    <row r="26" spans="1:12" ht="17.25" customHeight="1">
      <c r="A26" s="12" t="s">
        <v>116</v>
      </c>
      <c r="B26" s="13">
        <v>89108</v>
      </c>
      <c r="C26" s="13">
        <v>112870</v>
      </c>
      <c r="D26" s="13">
        <v>112538</v>
      </c>
      <c r="E26" s="13">
        <v>71408</v>
      </c>
      <c r="F26" s="13">
        <v>93343</v>
      </c>
      <c r="G26" s="13">
        <v>140444</v>
      </c>
      <c r="H26" s="13">
        <v>67564</v>
      </c>
      <c r="I26" s="13">
        <v>16829</v>
      </c>
      <c r="J26" s="13">
        <v>51786</v>
      </c>
      <c r="K26" s="11">
        <f t="shared" si="4"/>
        <v>755890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10162</v>
      </c>
      <c r="I27" s="11">
        <v>0</v>
      </c>
      <c r="J27" s="11">
        <v>0</v>
      </c>
      <c r="K27" s="11">
        <f t="shared" si="4"/>
        <v>10162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2410.02</v>
      </c>
      <c r="I35" s="19">
        <v>0</v>
      </c>
      <c r="J35" s="19">
        <v>0</v>
      </c>
      <c r="K35" s="23">
        <f>SUM(B35:J35)</f>
        <v>2410.02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29333.94</v>
      </c>
      <c r="C39" s="23">
        <f aca="true" t="shared" si="9" ref="C39:J39">+C43+C40</f>
        <v>37187.19</v>
      </c>
      <c r="D39" s="23">
        <f t="shared" si="9"/>
        <v>41114.020000000004</v>
      </c>
      <c r="E39" s="23">
        <f t="shared" si="9"/>
        <v>22412.15</v>
      </c>
      <c r="F39" s="23">
        <f t="shared" si="9"/>
        <v>36501.09</v>
      </c>
      <c r="G39" s="23">
        <f t="shared" si="9"/>
        <v>45183.67</v>
      </c>
      <c r="H39" s="23">
        <f t="shared" si="9"/>
        <v>27136.14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242150.96000000002</v>
      </c>
    </row>
    <row r="40" spans="1:11" ht="17.25" customHeight="1">
      <c r="A40" s="16" t="s">
        <v>37</v>
      </c>
      <c r="B40" s="23">
        <f>+B54</f>
        <v>25242.26</v>
      </c>
      <c r="C40" s="23">
        <f aca="true" t="shared" si="11" ref="C40:H40">+C54</f>
        <v>31413.47</v>
      </c>
      <c r="D40" s="23">
        <f t="shared" si="11"/>
        <v>34728.26</v>
      </c>
      <c r="E40" s="23">
        <f t="shared" si="11"/>
        <v>18966.75</v>
      </c>
      <c r="F40" s="23">
        <f t="shared" si="11"/>
        <v>31219.57</v>
      </c>
      <c r="G40" s="23">
        <f t="shared" si="11"/>
        <v>37753.59</v>
      </c>
      <c r="H40" s="23">
        <f t="shared" si="11"/>
        <v>23421.1</v>
      </c>
      <c r="I40" s="75">
        <v>0</v>
      </c>
      <c r="J40" s="75">
        <v>0</v>
      </c>
      <c r="K40" s="23">
        <f t="shared" si="10"/>
        <v>202745</v>
      </c>
    </row>
    <row r="41" spans="1:11" ht="17.25" customHeight="1">
      <c r="A41" s="12" t="s">
        <v>38</v>
      </c>
      <c r="B41" s="75">
        <v>906</v>
      </c>
      <c r="C41" s="75">
        <v>1222</v>
      </c>
      <c r="D41" s="75">
        <v>1342</v>
      </c>
      <c r="E41" s="75">
        <v>743</v>
      </c>
      <c r="F41" s="75">
        <v>1127</v>
      </c>
      <c r="G41" s="75">
        <v>1590</v>
      </c>
      <c r="H41" s="75">
        <v>837</v>
      </c>
      <c r="I41" s="75">
        <v>0</v>
      </c>
      <c r="J41" s="75">
        <v>0</v>
      </c>
      <c r="K41" s="11">
        <f t="shared" si="10"/>
        <v>7767</v>
      </c>
    </row>
    <row r="42" spans="1:11" ht="17.25" customHeight="1">
      <c r="A42" s="12" t="s">
        <v>39</v>
      </c>
      <c r="B42" s="23">
        <f>ROUND(B40/B41,2)</f>
        <v>27.86</v>
      </c>
      <c r="C42" s="23">
        <f aca="true" t="shared" si="12" ref="C42:H42">ROUND(C40/C41,2)</f>
        <v>25.71</v>
      </c>
      <c r="D42" s="23">
        <f t="shared" si="12"/>
        <v>25.88</v>
      </c>
      <c r="E42" s="23">
        <f t="shared" si="12"/>
        <v>25.53</v>
      </c>
      <c r="F42" s="23">
        <f t="shared" si="12"/>
        <v>27.7</v>
      </c>
      <c r="G42" s="23">
        <f t="shared" si="12"/>
        <v>23.74</v>
      </c>
      <c r="H42" s="23">
        <f t="shared" si="12"/>
        <v>27.98</v>
      </c>
      <c r="I42" s="75">
        <v>0</v>
      </c>
      <c r="J42" s="75">
        <v>0</v>
      </c>
      <c r="K42" s="23">
        <f>ROUND(K40/K41,2)</f>
        <v>26.1</v>
      </c>
    </row>
    <row r="43" spans="1:11" ht="17.25" customHeight="1">
      <c r="A43" s="62" t="s">
        <v>102</v>
      </c>
      <c r="B43" s="23">
        <f>ROUND(B44*B45,2)</f>
        <v>4091.68</v>
      </c>
      <c r="C43" s="63">
        <f>ROUND(C44*C45,2)</f>
        <v>5773.72</v>
      </c>
      <c r="D43" s="63">
        <f aca="true" t="shared" si="13" ref="D43:J43">ROUND(D44*D45,2)</f>
        <v>6385.76</v>
      </c>
      <c r="E43" s="63">
        <f t="shared" si="13"/>
        <v>3445.4</v>
      </c>
      <c r="F43" s="63">
        <f t="shared" si="13"/>
        <v>5281.52</v>
      </c>
      <c r="G43" s="63">
        <f t="shared" si="13"/>
        <v>7430.08</v>
      </c>
      <c r="H43" s="63">
        <f t="shared" si="13"/>
        <v>3715.04</v>
      </c>
      <c r="I43" s="63">
        <f t="shared" si="13"/>
        <v>1065.72</v>
      </c>
      <c r="J43" s="63">
        <f t="shared" si="13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1810788.78</v>
      </c>
      <c r="C47" s="22">
        <f aca="true" t="shared" si="14" ref="C47:H47">+C48+C57</f>
        <v>2591649.8400000003</v>
      </c>
      <c r="D47" s="22">
        <f t="shared" si="14"/>
        <v>2972358.6999999997</v>
      </c>
      <c r="E47" s="22">
        <f t="shared" si="14"/>
        <v>1710850.7699999998</v>
      </c>
      <c r="F47" s="22">
        <f t="shared" si="14"/>
        <v>2267061.55</v>
      </c>
      <c r="G47" s="22">
        <f t="shared" si="14"/>
        <v>3237749.14</v>
      </c>
      <c r="H47" s="22">
        <f t="shared" si="14"/>
        <v>1731667.9600000002</v>
      </c>
      <c r="I47" s="22">
        <f>+I48+I57</f>
        <v>657022.49</v>
      </c>
      <c r="J47" s="22">
        <f>+J48+J57</f>
        <v>1031242.0599999999</v>
      </c>
      <c r="K47" s="22">
        <f>SUM(B47:J47)</f>
        <v>18010391.29</v>
      </c>
    </row>
    <row r="48" spans="1:11" ht="17.25" customHeight="1">
      <c r="A48" s="16" t="s">
        <v>108</v>
      </c>
      <c r="B48" s="23">
        <f>SUM(B49:B56)</f>
        <v>1792064.91</v>
      </c>
      <c r="C48" s="23">
        <f aca="true" t="shared" si="15" ref="C48:J48">SUM(C49:C56)</f>
        <v>2568180.66</v>
      </c>
      <c r="D48" s="23">
        <f t="shared" si="15"/>
        <v>2946947.3</v>
      </c>
      <c r="E48" s="23">
        <f t="shared" si="15"/>
        <v>1688491.8499999999</v>
      </c>
      <c r="F48" s="23">
        <f t="shared" si="15"/>
        <v>2243608.3099999996</v>
      </c>
      <c r="G48" s="23">
        <f t="shared" si="15"/>
        <v>3208233.52</v>
      </c>
      <c r="H48" s="23">
        <f t="shared" si="15"/>
        <v>1711731.7800000003</v>
      </c>
      <c r="I48" s="23">
        <f t="shared" si="15"/>
        <v>657022.49</v>
      </c>
      <c r="J48" s="23">
        <f t="shared" si="15"/>
        <v>1017262.24</v>
      </c>
      <c r="K48" s="23">
        <f aca="true" t="shared" si="16" ref="K48:K57">SUM(B48:J48)</f>
        <v>17833543.06</v>
      </c>
    </row>
    <row r="49" spans="1:11" ht="17.25" customHeight="1">
      <c r="A49" s="34" t="s">
        <v>43</v>
      </c>
      <c r="B49" s="23">
        <f aca="true" t="shared" si="17" ref="B49:H49">ROUND(B30*B7,2)</f>
        <v>1765781.56</v>
      </c>
      <c r="C49" s="23">
        <f t="shared" si="17"/>
        <v>2529367.21</v>
      </c>
      <c r="D49" s="23">
        <f t="shared" si="17"/>
        <v>2909990.89</v>
      </c>
      <c r="E49" s="23">
        <f t="shared" si="17"/>
        <v>1668647.71</v>
      </c>
      <c r="F49" s="23">
        <f t="shared" si="17"/>
        <v>2210634.51</v>
      </c>
      <c r="G49" s="23">
        <f t="shared" si="17"/>
        <v>3168020.79</v>
      </c>
      <c r="H49" s="23">
        <f t="shared" si="17"/>
        <v>1684905.02</v>
      </c>
      <c r="I49" s="23">
        <f>ROUND(I30*I7,2)</f>
        <v>655956.77</v>
      </c>
      <c r="J49" s="23">
        <f>ROUND(J30*J7,2)</f>
        <v>1015045.2</v>
      </c>
      <c r="K49" s="23">
        <f t="shared" si="16"/>
        <v>17608349.66</v>
      </c>
    </row>
    <row r="50" spans="1:11" ht="17.25" customHeight="1">
      <c r="A50" s="34" t="s">
        <v>44</v>
      </c>
      <c r="B50" s="19">
        <v>0</v>
      </c>
      <c r="C50" s="23">
        <f>ROUND(C31*C7,2)</f>
        <v>5622.23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5622.23</v>
      </c>
    </row>
    <row r="51" spans="1:11" ht="17.25" customHeight="1">
      <c r="A51" s="66" t="s">
        <v>104</v>
      </c>
      <c r="B51" s="67">
        <f aca="true" t="shared" si="18" ref="B51:H51">ROUND(B32*B7,2)</f>
        <v>-3050.59</v>
      </c>
      <c r="C51" s="67">
        <f t="shared" si="18"/>
        <v>-3995.97</v>
      </c>
      <c r="D51" s="67">
        <f t="shared" si="18"/>
        <v>-4157.61</v>
      </c>
      <c r="E51" s="67">
        <f t="shared" si="18"/>
        <v>-2568.01</v>
      </c>
      <c r="F51" s="67">
        <f t="shared" si="18"/>
        <v>-3527.29</v>
      </c>
      <c r="G51" s="67">
        <f t="shared" si="18"/>
        <v>-4970.94</v>
      </c>
      <c r="H51" s="67">
        <f t="shared" si="18"/>
        <v>-2719.4</v>
      </c>
      <c r="I51" s="19">
        <v>0</v>
      </c>
      <c r="J51" s="19">
        <v>0</v>
      </c>
      <c r="K51" s="67">
        <f>SUM(B51:J51)</f>
        <v>-24989.809999999998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2410.02</v>
      </c>
      <c r="I53" s="31">
        <f>+I35</f>
        <v>0</v>
      </c>
      <c r="J53" s="31">
        <f>+J35</f>
        <v>0</v>
      </c>
      <c r="K53" s="23">
        <f t="shared" si="16"/>
        <v>2410.02</v>
      </c>
    </row>
    <row r="54" spans="1:11" ht="17.25" customHeight="1">
      <c r="A54" s="12" t="s">
        <v>47</v>
      </c>
      <c r="B54" s="67">
        <v>25242.26</v>
      </c>
      <c r="C54" s="67">
        <v>31413.47</v>
      </c>
      <c r="D54" s="67">
        <v>34728.26</v>
      </c>
      <c r="E54" s="67">
        <v>18966.75</v>
      </c>
      <c r="F54" s="67">
        <v>31219.57</v>
      </c>
      <c r="G54" s="67">
        <v>37753.59</v>
      </c>
      <c r="H54" s="67">
        <v>23421.1</v>
      </c>
      <c r="I54" s="19">
        <v>0</v>
      </c>
      <c r="J54" s="19">
        <v>0</v>
      </c>
      <c r="K54" s="67">
        <f>SUM(B54:J54)</f>
        <v>202745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6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18723.87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6"/>
        <v>176848.23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+B62+B69+B101+B102</f>
        <v>68654.81999999998</v>
      </c>
      <c r="C61" s="35">
        <f t="shared" si="19"/>
        <v>308133.6599999999</v>
      </c>
      <c r="D61" s="35">
        <f t="shared" si="19"/>
        <v>433441.94999999995</v>
      </c>
      <c r="E61" s="35">
        <f t="shared" si="19"/>
        <v>321533.87000000005</v>
      </c>
      <c r="F61" s="35">
        <f t="shared" si="19"/>
        <v>19823.45000000004</v>
      </c>
      <c r="G61" s="35">
        <f t="shared" si="19"/>
        <v>-162540.89</v>
      </c>
      <c r="H61" s="35">
        <f t="shared" si="19"/>
        <v>147327.1</v>
      </c>
      <c r="I61" s="35">
        <f t="shared" si="19"/>
        <v>44041.08999999998</v>
      </c>
      <c r="J61" s="35">
        <f t="shared" si="19"/>
        <v>135808.36000000002</v>
      </c>
      <c r="K61" s="35">
        <f>SUM(B61:J61)</f>
        <v>1316223.41</v>
      </c>
    </row>
    <row r="62" spans="1:11" ht="18.75" customHeight="1">
      <c r="A62" s="16" t="s">
        <v>74</v>
      </c>
      <c r="B62" s="35">
        <f aca="true" t="shared" si="20" ref="B62:J62">B63+B64+B65+B66+B67+B68</f>
        <v>-183733.81000000003</v>
      </c>
      <c r="C62" s="35">
        <f t="shared" si="20"/>
        <v>-202515.94000000003</v>
      </c>
      <c r="D62" s="35">
        <f t="shared" si="20"/>
        <v>-183817.31</v>
      </c>
      <c r="E62" s="35">
        <f t="shared" si="20"/>
        <v>-227498.74</v>
      </c>
      <c r="F62" s="35">
        <f t="shared" si="20"/>
        <v>-217913.87999999995</v>
      </c>
      <c r="G62" s="35">
        <f t="shared" si="20"/>
        <v>-250023.11000000002</v>
      </c>
      <c r="H62" s="35">
        <f t="shared" si="20"/>
        <v>-186333</v>
      </c>
      <c r="I62" s="35">
        <f t="shared" si="20"/>
        <v>-32258.2</v>
      </c>
      <c r="J62" s="35">
        <f t="shared" si="20"/>
        <v>-61913.4</v>
      </c>
      <c r="K62" s="35">
        <f aca="true" t="shared" si="21" ref="K62:K91">SUM(B62:J62)</f>
        <v>-1546007.39</v>
      </c>
    </row>
    <row r="63" spans="1:11" ht="18.75" customHeight="1">
      <c r="A63" s="12" t="s">
        <v>75</v>
      </c>
      <c r="B63" s="35">
        <f>-ROUND(B9*$D$3,2)</f>
        <v>-147010.6</v>
      </c>
      <c r="C63" s="35">
        <f aca="true" t="shared" si="22" ref="C63:J63">-ROUND(C9*$D$3,2)</f>
        <v>-198196.6</v>
      </c>
      <c r="D63" s="35">
        <f t="shared" si="22"/>
        <v>-167355.8</v>
      </c>
      <c r="E63" s="35">
        <f t="shared" si="22"/>
        <v>-131358.4</v>
      </c>
      <c r="F63" s="35">
        <f t="shared" si="22"/>
        <v>-147025.8</v>
      </c>
      <c r="G63" s="35">
        <f t="shared" si="22"/>
        <v>-200522.2</v>
      </c>
      <c r="H63" s="35">
        <f t="shared" si="22"/>
        <v>-186333</v>
      </c>
      <c r="I63" s="35">
        <f t="shared" si="22"/>
        <v>-32258.2</v>
      </c>
      <c r="J63" s="35">
        <f t="shared" si="22"/>
        <v>-61913.4</v>
      </c>
      <c r="K63" s="35">
        <f t="shared" si="21"/>
        <v>-1271973.9999999998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-615.6</v>
      </c>
      <c r="C65" s="35">
        <v>-148.2</v>
      </c>
      <c r="D65" s="35">
        <v>-102.6</v>
      </c>
      <c r="E65" s="35">
        <v>-741</v>
      </c>
      <c r="F65" s="35">
        <v>-440.8</v>
      </c>
      <c r="G65" s="35">
        <v>-163.4</v>
      </c>
      <c r="H65" s="19">
        <v>0</v>
      </c>
      <c r="I65" s="19">
        <v>0</v>
      </c>
      <c r="J65" s="19">
        <v>0</v>
      </c>
      <c r="K65" s="35">
        <f t="shared" si="21"/>
        <v>-2211.6000000000004</v>
      </c>
    </row>
    <row r="66" spans="1:11" ht="18.75" customHeight="1">
      <c r="A66" s="12" t="s">
        <v>105</v>
      </c>
      <c r="B66" s="35">
        <v>-4366.2</v>
      </c>
      <c r="C66" s="35">
        <v>-1064</v>
      </c>
      <c r="D66" s="35">
        <v>-1482</v>
      </c>
      <c r="E66" s="35">
        <v>-2732.2</v>
      </c>
      <c r="F66" s="35">
        <v>-1276.8</v>
      </c>
      <c r="G66" s="35">
        <v>-1596</v>
      </c>
      <c r="H66" s="19">
        <v>0</v>
      </c>
      <c r="I66" s="19">
        <v>0</v>
      </c>
      <c r="J66" s="19">
        <v>0</v>
      </c>
      <c r="K66" s="35">
        <f t="shared" si="21"/>
        <v>-12517.199999999999</v>
      </c>
    </row>
    <row r="67" spans="1:11" ht="18.75" customHeight="1">
      <c r="A67" s="12" t="s">
        <v>52</v>
      </c>
      <c r="B67" s="35">
        <v>-31741.41</v>
      </c>
      <c r="C67" s="35">
        <v>-3107.14</v>
      </c>
      <c r="D67" s="35">
        <v>-14876.91</v>
      </c>
      <c r="E67" s="35">
        <v>-92667.14</v>
      </c>
      <c r="F67" s="35">
        <v>-69170.48</v>
      </c>
      <c r="G67" s="35">
        <v>-47741.51</v>
      </c>
      <c r="H67" s="19">
        <v>0</v>
      </c>
      <c r="I67" s="19">
        <v>0</v>
      </c>
      <c r="J67" s="19">
        <v>0</v>
      </c>
      <c r="K67" s="35">
        <f t="shared" si="21"/>
        <v>-259304.59000000003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3" ref="B69:J69">SUM(B70:B99)</f>
        <v>-13249.13</v>
      </c>
      <c r="C69" s="67">
        <f t="shared" si="23"/>
        <v>-19310.11</v>
      </c>
      <c r="D69" s="67">
        <f t="shared" si="23"/>
        <v>-20255.96</v>
      </c>
      <c r="E69" s="67">
        <f t="shared" si="23"/>
        <v>-12750.43</v>
      </c>
      <c r="F69" s="67">
        <f t="shared" si="23"/>
        <v>-17902.390000000003</v>
      </c>
      <c r="G69" s="67">
        <f t="shared" si="23"/>
        <v>-27706.47</v>
      </c>
      <c r="H69" s="67">
        <f t="shared" si="23"/>
        <v>-13073.91</v>
      </c>
      <c r="I69" s="67">
        <f t="shared" si="23"/>
        <v>-66871.57</v>
      </c>
      <c r="J69" s="67">
        <f t="shared" si="23"/>
        <v>-9475.22</v>
      </c>
      <c r="K69" s="67">
        <f t="shared" si="21"/>
        <v>-200595.19000000003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21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21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21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21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21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67">
        <v>265637.76</v>
      </c>
      <c r="C101" s="67">
        <v>529959.71</v>
      </c>
      <c r="D101" s="67">
        <v>637515.22</v>
      </c>
      <c r="E101" s="67">
        <v>561783.04</v>
      </c>
      <c r="F101" s="67">
        <v>255639.72</v>
      </c>
      <c r="G101" s="67">
        <v>115188.69</v>
      </c>
      <c r="H101" s="67">
        <v>346734.01</v>
      </c>
      <c r="I101" s="67">
        <v>143170.86</v>
      </c>
      <c r="J101" s="67">
        <v>207196.98</v>
      </c>
      <c r="K101" s="67">
        <f>SUM(B101:J101)</f>
        <v>3062825.99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4" ref="B104:H104">+B105+B106</f>
        <v>1879443.6</v>
      </c>
      <c r="C104" s="24">
        <f t="shared" si="24"/>
        <v>2899783.5000000005</v>
      </c>
      <c r="D104" s="24">
        <f t="shared" si="24"/>
        <v>3405800.65</v>
      </c>
      <c r="E104" s="24">
        <f t="shared" si="24"/>
        <v>2032384.64</v>
      </c>
      <c r="F104" s="24">
        <f t="shared" si="24"/>
        <v>2286885</v>
      </c>
      <c r="G104" s="24">
        <f t="shared" si="24"/>
        <v>3075208.25</v>
      </c>
      <c r="H104" s="24">
        <f t="shared" si="24"/>
        <v>1878995.0600000003</v>
      </c>
      <c r="I104" s="24">
        <f>+I105+I106</f>
        <v>701063.58</v>
      </c>
      <c r="J104" s="24">
        <f>+J105+J106</f>
        <v>1167050.4200000002</v>
      </c>
      <c r="K104" s="48">
        <f>SUM(B104:J104)</f>
        <v>19326614.7</v>
      </c>
      <c r="L104" s="54"/>
    </row>
    <row r="105" spans="1:12" ht="18" customHeight="1">
      <c r="A105" s="16" t="s">
        <v>82</v>
      </c>
      <c r="B105" s="24">
        <f aca="true" t="shared" si="25" ref="B105:J105">+B48+B62+B69+B101</f>
        <v>1860719.73</v>
      </c>
      <c r="C105" s="24">
        <f t="shared" si="25"/>
        <v>2876314.3200000003</v>
      </c>
      <c r="D105" s="24">
        <f t="shared" si="25"/>
        <v>3380389.25</v>
      </c>
      <c r="E105" s="24">
        <f t="shared" si="25"/>
        <v>2010025.72</v>
      </c>
      <c r="F105" s="24">
        <f t="shared" si="25"/>
        <v>2263431.76</v>
      </c>
      <c r="G105" s="24">
        <f t="shared" si="25"/>
        <v>3045692.63</v>
      </c>
      <c r="H105" s="24">
        <f t="shared" si="25"/>
        <v>1859058.8800000004</v>
      </c>
      <c r="I105" s="24">
        <f t="shared" si="25"/>
        <v>701063.58</v>
      </c>
      <c r="J105" s="24">
        <f t="shared" si="25"/>
        <v>1153070.6</v>
      </c>
      <c r="K105" s="48">
        <f>SUM(B105:J105)</f>
        <v>19149766.47</v>
      </c>
      <c r="L105" s="54"/>
    </row>
    <row r="106" spans="1:11" ht="18.75" customHeight="1">
      <c r="A106" s="16" t="s">
        <v>99</v>
      </c>
      <c r="B106" s="24">
        <f aca="true" t="shared" si="26" ref="B106:J106">IF(+B57+B102+B107&lt;0,0,(B57+B102+B107))</f>
        <v>18723.87</v>
      </c>
      <c r="C106" s="24">
        <f t="shared" si="26"/>
        <v>23469.18</v>
      </c>
      <c r="D106" s="24">
        <f t="shared" si="26"/>
        <v>25411.4</v>
      </c>
      <c r="E106" s="24">
        <f t="shared" si="26"/>
        <v>22358.92</v>
      </c>
      <c r="F106" s="24">
        <f t="shared" si="26"/>
        <v>23453.24</v>
      </c>
      <c r="G106" s="24">
        <f t="shared" si="26"/>
        <v>29515.62</v>
      </c>
      <c r="H106" s="24">
        <f t="shared" si="26"/>
        <v>19936.18</v>
      </c>
      <c r="I106" s="19">
        <f t="shared" si="26"/>
        <v>0</v>
      </c>
      <c r="J106" s="24">
        <f t="shared" si="26"/>
        <v>13979.82</v>
      </c>
      <c r="K106" s="48">
        <f>SUM(B106:J106)</f>
        <v>176848.23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19326614.689999998</v>
      </c>
      <c r="L112" s="54"/>
    </row>
    <row r="113" spans="1:11" ht="18.75" customHeight="1">
      <c r="A113" s="26" t="s">
        <v>70</v>
      </c>
      <c r="B113" s="27">
        <v>265452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265452</v>
      </c>
    </row>
    <row r="114" spans="1:11" ht="18.75" customHeight="1">
      <c r="A114" s="26" t="s">
        <v>71</v>
      </c>
      <c r="B114" s="27">
        <v>1613991.6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7" ref="K114:K131">SUM(B114:J114)</f>
        <v>1613991.6</v>
      </c>
    </row>
    <row r="115" spans="1:11" ht="18.75" customHeight="1">
      <c r="A115" s="26" t="s">
        <v>72</v>
      </c>
      <c r="B115" s="40">
        <v>0</v>
      </c>
      <c r="C115" s="27">
        <f>+C104</f>
        <v>2899783.5000000005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7"/>
        <v>2899783.5000000005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3405800.65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7"/>
        <v>3405800.65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1829146.17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7"/>
        <v>1829146.17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203238.47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7"/>
        <v>203238.47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449457.29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7"/>
        <v>449457.29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809188.29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7"/>
        <v>809188.29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112178.93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7"/>
        <v>112178.93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916060.49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7"/>
        <v>916060.49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860945.72</v>
      </c>
      <c r="H123" s="40">
        <v>0</v>
      </c>
      <c r="I123" s="40">
        <v>0</v>
      </c>
      <c r="J123" s="40">
        <v>0</v>
      </c>
      <c r="K123" s="41">
        <f t="shared" si="27"/>
        <v>860945.72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70177.03</v>
      </c>
      <c r="H124" s="40">
        <v>0</v>
      </c>
      <c r="I124" s="40">
        <v>0</v>
      </c>
      <c r="J124" s="40">
        <v>0</v>
      </c>
      <c r="K124" s="41">
        <f t="shared" si="27"/>
        <v>70177.03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450713.29</v>
      </c>
      <c r="H125" s="40">
        <v>0</v>
      </c>
      <c r="I125" s="40">
        <v>0</v>
      </c>
      <c r="J125" s="40">
        <v>0</v>
      </c>
      <c r="K125" s="41">
        <f t="shared" si="27"/>
        <v>450713.29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468984.29</v>
      </c>
      <c r="H126" s="40">
        <v>0</v>
      </c>
      <c r="I126" s="40">
        <v>0</v>
      </c>
      <c r="J126" s="40">
        <v>0</v>
      </c>
      <c r="K126" s="41">
        <f t="shared" si="27"/>
        <v>468984.29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1224387.91</v>
      </c>
      <c r="H127" s="40">
        <v>0</v>
      </c>
      <c r="I127" s="40">
        <v>0</v>
      </c>
      <c r="J127" s="40">
        <v>0</v>
      </c>
      <c r="K127" s="41">
        <f t="shared" si="27"/>
        <v>1224387.91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713983.06</v>
      </c>
      <c r="I128" s="40">
        <v>0</v>
      </c>
      <c r="J128" s="40">
        <v>0</v>
      </c>
      <c r="K128" s="41">
        <f t="shared" si="27"/>
        <v>713983.06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1165012</v>
      </c>
      <c r="I129" s="40">
        <v>0</v>
      </c>
      <c r="J129" s="40">
        <v>0</v>
      </c>
      <c r="K129" s="41">
        <f t="shared" si="27"/>
        <v>1165012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701063.58</v>
      </c>
      <c r="J130" s="40">
        <v>0</v>
      </c>
      <c r="K130" s="41">
        <f t="shared" si="27"/>
        <v>701063.58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1167050.42</v>
      </c>
      <c r="K131" s="44">
        <f t="shared" si="27"/>
        <v>1167050.42</v>
      </c>
    </row>
    <row r="132" spans="1:11" ht="18.75" customHeight="1">
      <c r="A132" s="76" t="s">
        <v>135</v>
      </c>
      <c r="B132" s="76"/>
      <c r="C132" s="76"/>
      <c r="D132" s="76"/>
      <c r="E132" s="76"/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spans="1:5" ht="18.75" customHeight="1">
      <c r="A133" s="76" t="s">
        <v>136</v>
      </c>
      <c r="B133" s="76"/>
      <c r="C133" s="76"/>
      <c r="D133" s="76"/>
      <c r="E133" s="76"/>
    </row>
    <row r="134" ht="18.75" customHeight="1">
      <c r="A134" s="39"/>
    </row>
    <row r="135" ht="15.75">
      <c r="A135" s="38"/>
    </row>
  </sheetData>
  <sheetProtection/>
  <mergeCells count="9">
    <mergeCell ref="A132:E132"/>
    <mergeCell ref="A133:E133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2017-05-02T13:54:11Z</dcterms:modified>
  <cp:category/>
  <cp:version/>
  <cp:contentType/>
  <cp:contentStatus/>
</cp:coreProperties>
</file>