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<sst xmlns="http://schemas.openxmlformats.org/spreadsheetml/2006/main" count="114" uniqueCount="112">
  <si>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</si>
  <si>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</si>
  <si>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</si>
  <si>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</si>
  <si>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</si>
  <si>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</si>
  <si>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</si>
  <si>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</si>
  <si>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</si>
  <si>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</si>
  <si>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</si>
  <si>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</si>
  <si>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</si>
  <si>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</si>
  <si>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</si>
  <si>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</si>
  <si>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</si>
  <si>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</si>
  <si>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</si>
  <si>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</si>
  <si>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</si>
  <si>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</si>
  <si>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</si>
  <si>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</si>
  <si>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</si>
  <si>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</si>
  <si>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</si>
  <si>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</si>
  <si>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</si>
  <si>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</si>
  <si>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</si>
  <si>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</si>
  <si>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</si>
  <si>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</si>
  <si>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</si>
  <si>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</si>
  <si>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</si>
  <si>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</si>
  <si>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</si>
  <si>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</si>
  <si>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</si>
  <si>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</si>
  <si>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</si>
  <si>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</si>
  <si>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</si>
  <si>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</si>
  <si>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</si>
  <si>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</si>
  <si>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</si>
  <si>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</si>
  <si>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</si>
  <si>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</si>
  <si>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</si>
  <si>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</si>
  <si>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</si>
  <si>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</si>
  <si>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</si>
  <si>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</si>
  <si>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</si>
  <si>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</si>
  <si>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</si>
  <si>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</si>
  <si>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</si>
  <si>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</si>
  <si>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</si>
  <si>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</si>
  <si>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</si>
  <si>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</si>
  <si>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</si>
  <si>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</si>
  <si>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</si>
  <si>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</si>
  <si>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</si>
  <si>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</si>
  <si>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</si>
  <si>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</si>
  <si>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</si>
  <si>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</si>
  <si>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</si>
  <si>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</si>
  <si>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</si>
  <si>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</si>
  <si>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</si>
  <si>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</si>
  <si>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</si>
  <si>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</si>
  <si>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</si>
  <si>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</si>
  <si>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</si>
  <si>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</si>
  <si>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</si>
  <si>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</si>
  <si>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</si>
  <si>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</si>
  <si>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</si>
  <si>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</si>
  <si>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</si>
  <si>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</si>
  <si>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</si>
  <si>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(2) Tarifa de remuneração de cada empresa considerando o  reequilibrio interno estabelecido e informado pelo consórcio. Não consideram os acertos financeiros previstos no item 7.</t>
  </si>
  <si>
    <t>8. Tarifa de Remuneração por Passageiro (2)</t>
  </si>
  <si>
    <t>OPERAÇÃO DE 01 A 31/05/17 - VENCIMENTO DE 10/05/17 A  07/06/17</t>
  </si>
  <si>
    <t>5.3. Revisão de Remuneração pelo Transporte Coletivo (1)</t>
  </si>
  <si>
    <t xml:space="preserve">(1) Revisão de passageiros transportados, período de 06 a 16/04/17, área 5.0, total de 47.206 passageiros; e reembolso de pedágio período de 17/03/17 a 17/04/17, área 1.0;
</t>
  </si>
  <si>
    <t xml:space="preserve">Notas: </t>
  </si>
  <si>
    <t xml:space="preserve">       Revisão de remuneração do serviço atende, meses de dezembro/16 e janeiro/17, área 3.0;</t>
  </si>
  <si>
    <t xml:space="preserve">      Revisão de remuneração da rede da madrugada, janeiro/2017, áreas 1.0, 2.0 e 5.0;</t>
  </si>
  <si>
    <t xml:space="preserve">       Revisão de passageiros transportados período de 01 a 09/05/17, área 3.1, total de 38.884 passageiros;</t>
  </si>
  <si>
    <t xml:space="preserve">      Revisão de passageiros transportados, mês de abril/2017, todas as áreas, total de 593.289 passageiros;</t>
  </si>
  <si>
    <t xml:space="preserve">      Remuneração da rede da madrugada (linhas noturnas), mês de abril/17, todas as áreas;</t>
  </si>
  <si>
    <t xml:space="preserve">      Revisão de passageiros transportados, período de 01 a 19/05/17, todas as áreas, total de 596.128 passageiros; e</t>
  </si>
  <si>
    <t xml:space="preserve">      Revisão de remuneração da rede da madrugada (linhas noturnas), mês de fevereiro/2017.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</si>
</sst>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17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23517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29875" y="23517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105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0051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1051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2051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3051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4051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5051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6051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7051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805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905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2051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005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105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2051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3051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4051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5051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6051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7051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8051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905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30517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0051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105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405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505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605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7051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805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9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N2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7.50390625" style="1" customWidth="1"/>
    <col min="4" max="4" width="17.125" style="1" customWidth="1"/>
    <col min="5" max="5" width="15.75390625" style="1" customWidth="1"/>
    <col min="6" max="6" width="17.87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8.0039062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1">
      <c r="A2" s="66" t="s">
        <v>101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7" t="s">
        <v>1</v>
      </c>
      <c r="B4" s="67" t="s">
        <v>42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 t="s">
        <v>2</v>
      </c>
    </row>
    <row r="5" spans="1:14" ht="42" customHeight="1">
      <c r="A5" s="67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67"/>
    </row>
    <row r="6" spans="1:14" ht="20.25" customHeight="1">
      <c r="A6" s="67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67"/>
    </row>
    <row r="7" spans="1:25" ht="18.75" customHeight="1">
      <c r="A7" s="9" t="s">
        <v>3</v>
      </c>
      <c r="B7" s="10">
        <f>B8+B20+B24</f>
        <v>14158185</v>
      </c>
      <c r="C7" s="10">
        <f>C8+C20+C24</f>
        <v>10229961</v>
      </c>
      <c r="D7" s="10">
        <f>D8+D20+D24</f>
        <v>10714694</v>
      </c>
      <c r="E7" s="10">
        <f>E8+E20+E24</f>
        <v>1397301</v>
      </c>
      <c r="F7" s="10">
        <f aca="true" t="shared" si="0" ref="F7:M7">F8+F20+F24</f>
        <v>9084332</v>
      </c>
      <c r="G7" s="10">
        <f t="shared" si="0"/>
        <v>14398328</v>
      </c>
      <c r="H7" s="10">
        <f t="shared" si="0"/>
        <v>12996218</v>
      </c>
      <c r="I7" s="10">
        <f t="shared" si="0"/>
        <v>11730371</v>
      </c>
      <c r="J7" s="10">
        <f t="shared" si="0"/>
        <v>8344964</v>
      </c>
      <c r="K7" s="10">
        <f t="shared" si="0"/>
        <v>10524992</v>
      </c>
      <c r="L7" s="10">
        <f t="shared" si="0"/>
        <v>4121640</v>
      </c>
      <c r="M7" s="10">
        <f t="shared" si="0"/>
        <v>2414941</v>
      </c>
      <c r="N7" s="10">
        <f>+N8+N20+N24</f>
        <v>110115927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5945477</v>
      </c>
      <c r="C8" s="12">
        <f>+C9+C12+C16</f>
        <v>4626731</v>
      </c>
      <c r="D8" s="12">
        <f>+D9+D12+D16</f>
        <v>5250316</v>
      </c>
      <c r="E8" s="12">
        <f>+E9+E12+E16</f>
        <v>622498</v>
      </c>
      <c r="F8" s="12">
        <f aca="true" t="shared" si="1" ref="F8:M8">+F9+F12+F16</f>
        <v>4065087</v>
      </c>
      <c r="G8" s="12">
        <f t="shared" si="1"/>
        <v>6672360</v>
      </c>
      <c r="H8" s="12">
        <f t="shared" si="1"/>
        <v>5877564</v>
      </c>
      <c r="I8" s="12">
        <f t="shared" si="1"/>
        <v>5413534</v>
      </c>
      <c r="J8" s="12">
        <f t="shared" si="1"/>
        <v>3890060</v>
      </c>
      <c r="K8" s="12">
        <f t="shared" si="1"/>
        <v>4647595</v>
      </c>
      <c r="L8" s="12">
        <f t="shared" si="1"/>
        <v>2070440</v>
      </c>
      <c r="M8" s="12">
        <f t="shared" si="1"/>
        <v>1255878</v>
      </c>
      <c r="N8" s="12">
        <f>SUM(B8:M8)</f>
        <v>50337540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568526</v>
      </c>
      <c r="C9" s="14">
        <v>565608</v>
      </c>
      <c r="D9" s="14">
        <v>428455</v>
      </c>
      <c r="E9" s="14">
        <v>39526</v>
      </c>
      <c r="F9" s="14">
        <v>341528</v>
      </c>
      <c r="G9" s="14">
        <v>644557</v>
      </c>
      <c r="H9" s="14">
        <v>740097</v>
      </c>
      <c r="I9" s="14">
        <v>360513</v>
      </c>
      <c r="J9" s="14">
        <v>458402</v>
      </c>
      <c r="K9" s="14">
        <v>386380</v>
      </c>
      <c r="L9" s="14">
        <v>237211</v>
      </c>
      <c r="M9" s="14">
        <v>153800</v>
      </c>
      <c r="N9" s="12">
        <f aca="true" t="shared" si="2" ref="N9:N19">SUM(B9:M9)</f>
        <v>4924603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568526</v>
      </c>
      <c r="C10" s="14">
        <f>+C9-C11</f>
        <v>565608</v>
      </c>
      <c r="D10" s="14">
        <f>+D9-D11</f>
        <v>428455</v>
      </c>
      <c r="E10" s="14">
        <f>+E9-E11</f>
        <v>39526</v>
      </c>
      <c r="F10" s="14">
        <f aca="true" t="shared" si="3" ref="F10:M10">+F9-F11</f>
        <v>341528</v>
      </c>
      <c r="G10" s="14">
        <f t="shared" si="3"/>
        <v>644557</v>
      </c>
      <c r="H10" s="14">
        <f t="shared" si="3"/>
        <v>740097</v>
      </c>
      <c r="I10" s="14">
        <f t="shared" si="3"/>
        <v>360513</v>
      </c>
      <c r="J10" s="14">
        <f t="shared" si="3"/>
        <v>458402</v>
      </c>
      <c r="K10" s="14">
        <f t="shared" si="3"/>
        <v>386380</v>
      </c>
      <c r="L10" s="14">
        <f t="shared" si="3"/>
        <v>237211</v>
      </c>
      <c r="M10" s="14">
        <f t="shared" si="3"/>
        <v>153800</v>
      </c>
      <c r="N10" s="12">
        <f t="shared" si="2"/>
        <v>4924603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4826191</v>
      </c>
      <c r="C12" s="14">
        <f>C13+C14+C15</f>
        <v>3684733</v>
      </c>
      <c r="D12" s="14">
        <f>D13+D14+D15</f>
        <v>4395192</v>
      </c>
      <c r="E12" s="14">
        <f>E13+E14+E15</f>
        <v>531835</v>
      </c>
      <c r="F12" s="14">
        <f aca="true" t="shared" si="4" ref="F12:M12">F13+F14+F15</f>
        <v>3372633</v>
      </c>
      <c r="G12" s="14">
        <f t="shared" si="4"/>
        <v>5441305</v>
      </c>
      <c r="H12" s="14">
        <f t="shared" si="4"/>
        <v>4639883</v>
      </c>
      <c r="I12" s="14">
        <f t="shared" si="4"/>
        <v>4541733</v>
      </c>
      <c r="J12" s="14">
        <f t="shared" si="4"/>
        <v>3076975</v>
      </c>
      <c r="K12" s="14">
        <f t="shared" si="4"/>
        <v>3766452</v>
      </c>
      <c r="L12" s="14">
        <f t="shared" si="4"/>
        <v>1662107</v>
      </c>
      <c r="M12" s="14">
        <f t="shared" si="4"/>
        <v>1010604</v>
      </c>
      <c r="N12" s="12">
        <f t="shared" si="2"/>
        <v>40949643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2302238</v>
      </c>
      <c r="C13" s="14">
        <v>1805146</v>
      </c>
      <c r="D13" s="14">
        <v>2082950</v>
      </c>
      <c r="E13" s="14">
        <v>258199</v>
      </c>
      <c r="F13" s="14">
        <v>1591736</v>
      </c>
      <c r="G13" s="14">
        <v>2600242</v>
      </c>
      <c r="H13" s="14">
        <v>2341184</v>
      </c>
      <c r="I13" s="14">
        <v>2244254</v>
      </c>
      <c r="J13" s="14">
        <v>1472466</v>
      </c>
      <c r="K13" s="14">
        <v>1782089</v>
      </c>
      <c r="L13" s="14">
        <v>773787</v>
      </c>
      <c r="M13" s="14">
        <v>462191</v>
      </c>
      <c r="N13" s="12">
        <f t="shared" si="2"/>
        <v>19716482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2400002</v>
      </c>
      <c r="C14" s="14">
        <v>1725793</v>
      </c>
      <c r="D14" s="14">
        <v>2231533</v>
      </c>
      <c r="E14" s="14">
        <v>256279</v>
      </c>
      <c r="F14" s="14">
        <v>1675877</v>
      </c>
      <c r="G14" s="14">
        <v>2619453</v>
      </c>
      <c r="H14" s="14">
        <v>2146065</v>
      </c>
      <c r="I14" s="14">
        <v>2216339</v>
      </c>
      <c r="J14" s="14">
        <v>1514674</v>
      </c>
      <c r="K14" s="14">
        <v>1896494</v>
      </c>
      <c r="L14" s="14">
        <v>836753</v>
      </c>
      <c r="M14" s="14">
        <v>524988</v>
      </c>
      <c r="N14" s="12">
        <f t="shared" si="2"/>
        <v>20044250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123951</v>
      </c>
      <c r="C15" s="14">
        <v>153794</v>
      </c>
      <c r="D15" s="14">
        <v>80709</v>
      </c>
      <c r="E15" s="14">
        <v>17357</v>
      </c>
      <c r="F15" s="14">
        <v>105020</v>
      </c>
      <c r="G15" s="14">
        <v>221610</v>
      </c>
      <c r="H15" s="14">
        <v>152634</v>
      </c>
      <c r="I15" s="14">
        <v>81140</v>
      </c>
      <c r="J15" s="14">
        <v>89835</v>
      </c>
      <c r="K15" s="14">
        <v>87869</v>
      </c>
      <c r="L15" s="14">
        <v>51567</v>
      </c>
      <c r="M15" s="14">
        <v>23425</v>
      </c>
      <c r="N15" s="12">
        <f t="shared" si="2"/>
        <v>1188911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550760</v>
      </c>
      <c r="C16" s="14">
        <f>C17+C18+C19</f>
        <v>376390</v>
      </c>
      <c r="D16" s="14">
        <f>D17+D18+D19</f>
        <v>426669</v>
      </c>
      <c r="E16" s="14">
        <f>E17+E18+E19</f>
        <v>51137</v>
      </c>
      <c r="F16" s="14">
        <f aca="true" t="shared" si="5" ref="F16:M16">F17+F18+F19</f>
        <v>350926</v>
      </c>
      <c r="G16" s="14">
        <f t="shared" si="5"/>
        <v>586498</v>
      </c>
      <c r="H16" s="14">
        <f t="shared" si="5"/>
        <v>497584</v>
      </c>
      <c r="I16" s="14">
        <f t="shared" si="5"/>
        <v>511288</v>
      </c>
      <c r="J16" s="14">
        <f t="shared" si="5"/>
        <v>354683</v>
      </c>
      <c r="K16" s="14">
        <f t="shared" si="5"/>
        <v>494763</v>
      </c>
      <c r="L16" s="14">
        <f t="shared" si="5"/>
        <v>171122</v>
      </c>
      <c r="M16" s="14">
        <f t="shared" si="5"/>
        <v>91474</v>
      </c>
      <c r="N16" s="12">
        <f t="shared" si="2"/>
        <v>4463294</v>
      </c>
    </row>
    <row r="17" spans="1:25" ht="18.75" customHeight="1">
      <c r="A17" s="15" t="s">
        <v>16</v>
      </c>
      <c r="B17" s="14">
        <v>401557</v>
      </c>
      <c r="C17" s="14">
        <v>288039</v>
      </c>
      <c r="D17" s="14">
        <v>296561</v>
      </c>
      <c r="E17" s="14">
        <v>36221</v>
      </c>
      <c r="F17" s="14">
        <v>257088</v>
      </c>
      <c r="G17" s="14">
        <v>438275</v>
      </c>
      <c r="H17" s="14">
        <v>364950</v>
      </c>
      <c r="I17" s="14">
        <v>387093</v>
      </c>
      <c r="J17" s="14">
        <v>252072</v>
      </c>
      <c r="K17" s="14">
        <v>355847</v>
      </c>
      <c r="L17" s="14">
        <v>123713</v>
      </c>
      <c r="M17" s="14">
        <v>62645</v>
      </c>
      <c r="N17" s="12">
        <f t="shared" si="2"/>
        <v>3264061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146680</v>
      </c>
      <c r="C18" s="14">
        <v>85549</v>
      </c>
      <c r="D18" s="14">
        <v>128580</v>
      </c>
      <c r="E18" s="14">
        <v>14624</v>
      </c>
      <c r="F18" s="14">
        <v>91435</v>
      </c>
      <c r="G18" s="14">
        <v>144208</v>
      </c>
      <c r="H18" s="14">
        <v>130104</v>
      </c>
      <c r="I18" s="14">
        <v>122161</v>
      </c>
      <c r="J18" s="14">
        <v>101128</v>
      </c>
      <c r="K18" s="14">
        <v>137250</v>
      </c>
      <c r="L18" s="14">
        <v>46584</v>
      </c>
      <c r="M18" s="14">
        <v>28345</v>
      </c>
      <c r="N18" s="12">
        <f t="shared" si="2"/>
        <v>1176648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2523</v>
      </c>
      <c r="C19" s="14">
        <v>2802</v>
      </c>
      <c r="D19" s="14">
        <v>1528</v>
      </c>
      <c r="E19" s="14">
        <v>292</v>
      </c>
      <c r="F19" s="14">
        <v>2403</v>
      </c>
      <c r="G19" s="14">
        <v>4015</v>
      </c>
      <c r="H19" s="14">
        <v>2530</v>
      </c>
      <c r="I19" s="14">
        <v>2034</v>
      </c>
      <c r="J19" s="14">
        <v>1483</v>
      </c>
      <c r="K19" s="14">
        <v>1666</v>
      </c>
      <c r="L19" s="14">
        <v>825</v>
      </c>
      <c r="M19" s="14">
        <v>484</v>
      </c>
      <c r="N19" s="12">
        <f t="shared" si="2"/>
        <v>22585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3505644</v>
      </c>
      <c r="C20" s="18">
        <f>C21+C22+C23</f>
        <v>2173591</v>
      </c>
      <c r="D20" s="18">
        <f>D21+D22+D23</f>
        <v>2127446</v>
      </c>
      <c r="E20" s="18">
        <f>E21+E22+E23</f>
        <v>277006</v>
      </c>
      <c r="F20" s="18">
        <f aca="true" t="shared" si="6" ref="F20:M20">F21+F22+F23</f>
        <v>1806798</v>
      </c>
      <c r="G20" s="18">
        <f t="shared" si="6"/>
        <v>2873155</v>
      </c>
      <c r="H20" s="18">
        <f t="shared" si="6"/>
        <v>2969457</v>
      </c>
      <c r="I20" s="18">
        <f t="shared" si="6"/>
        <v>2835409</v>
      </c>
      <c r="J20" s="18">
        <f t="shared" si="6"/>
        <v>1857142</v>
      </c>
      <c r="K20" s="18">
        <f t="shared" si="6"/>
        <v>2933961</v>
      </c>
      <c r="L20" s="18">
        <f t="shared" si="6"/>
        <v>1090519</v>
      </c>
      <c r="M20" s="18">
        <f t="shared" si="6"/>
        <v>614571</v>
      </c>
      <c r="N20" s="12">
        <f aca="true" t="shared" si="7" ref="N20:N26">SUM(B20:M20)</f>
        <v>25064699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1813286</v>
      </c>
      <c r="C21" s="14">
        <v>1206786</v>
      </c>
      <c r="D21" s="14">
        <v>1114676</v>
      </c>
      <c r="E21" s="14">
        <v>151395</v>
      </c>
      <c r="F21" s="14">
        <v>951485</v>
      </c>
      <c r="G21" s="14">
        <v>1531455</v>
      </c>
      <c r="H21" s="14">
        <v>1681377</v>
      </c>
      <c r="I21" s="14">
        <v>1545986</v>
      </c>
      <c r="J21" s="14">
        <v>990508</v>
      </c>
      <c r="K21" s="14">
        <v>1521560</v>
      </c>
      <c r="L21" s="14">
        <v>570087</v>
      </c>
      <c r="M21" s="14">
        <v>313186</v>
      </c>
      <c r="N21" s="12">
        <f t="shared" si="7"/>
        <v>13391787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1629180</v>
      </c>
      <c r="C22" s="14">
        <v>911664</v>
      </c>
      <c r="D22" s="14">
        <v>981942</v>
      </c>
      <c r="E22" s="14">
        <v>119508</v>
      </c>
      <c r="F22" s="14">
        <v>816760</v>
      </c>
      <c r="G22" s="14">
        <v>1267372</v>
      </c>
      <c r="H22" s="14">
        <v>1233260</v>
      </c>
      <c r="I22" s="14">
        <v>1247243</v>
      </c>
      <c r="J22" s="14">
        <v>831190</v>
      </c>
      <c r="K22" s="14">
        <v>1364583</v>
      </c>
      <c r="L22" s="14">
        <v>498433</v>
      </c>
      <c r="M22" s="14">
        <v>290682</v>
      </c>
      <c r="N22" s="12">
        <f t="shared" si="7"/>
        <v>11191817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63178</v>
      </c>
      <c r="C23" s="14">
        <v>55141</v>
      </c>
      <c r="D23" s="14">
        <v>30828</v>
      </c>
      <c r="E23" s="14">
        <v>6103</v>
      </c>
      <c r="F23" s="14">
        <v>38553</v>
      </c>
      <c r="G23" s="14">
        <v>74328</v>
      </c>
      <c r="H23" s="14">
        <v>54820</v>
      </c>
      <c r="I23" s="14">
        <v>42180</v>
      </c>
      <c r="J23" s="14">
        <v>35444</v>
      </c>
      <c r="K23" s="14">
        <v>47818</v>
      </c>
      <c r="L23" s="14">
        <v>21999</v>
      </c>
      <c r="M23" s="14">
        <v>10703</v>
      </c>
      <c r="N23" s="12">
        <f t="shared" si="7"/>
        <v>481095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4707064</v>
      </c>
      <c r="C24" s="14">
        <f>C25+C26</f>
        <v>3429639</v>
      </c>
      <c r="D24" s="14">
        <f>D25+D26</f>
        <v>3336932</v>
      </c>
      <c r="E24" s="14">
        <f>E25+E26</f>
        <v>497797</v>
      </c>
      <c r="F24" s="14">
        <f aca="true" t="shared" si="8" ref="F24:M24">F25+F26</f>
        <v>3212447</v>
      </c>
      <c r="G24" s="14">
        <f t="shared" si="8"/>
        <v>4852813</v>
      </c>
      <c r="H24" s="14">
        <f t="shared" si="8"/>
        <v>4149197</v>
      </c>
      <c r="I24" s="14">
        <f t="shared" si="8"/>
        <v>3481428</v>
      </c>
      <c r="J24" s="14">
        <f t="shared" si="8"/>
        <v>2597762</v>
      </c>
      <c r="K24" s="14">
        <f t="shared" si="8"/>
        <v>2943436</v>
      </c>
      <c r="L24" s="14">
        <f t="shared" si="8"/>
        <v>960681</v>
      </c>
      <c r="M24" s="14">
        <f t="shared" si="8"/>
        <v>544492</v>
      </c>
      <c r="N24" s="12">
        <f t="shared" si="7"/>
        <v>34713688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1908222</v>
      </c>
      <c r="C25" s="14">
        <v>1588167</v>
      </c>
      <c r="D25" s="14">
        <v>1558474</v>
      </c>
      <c r="E25" s="14">
        <v>258418</v>
      </c>
      <c r="F25" s="14">
        <v>1479035</v>
      </c>
      <c r="G25" s="14">
        <v>2368224</v>
      </c>
      <c r="H25" s="14">
        <v>2098057</v>
      </c>
      <c r="I25" s="14">
        <v>1480701</v>
      </c>
      <c r="J25" s="14">
        <v>1265277</v>
      </c>
      <c r="K25" s="14">
        <v>1257975</v>
      </c>
      <c r="L25" s="14">
        <v>419103</v>
      </c>
      <c r="M25" s="14">
        <v>209299</v>
      </c>
      <c r="N25" s="12">
        <f t="shared" si="7"/>
        <v>15890952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2798842</v>
      </c>
      <c r="C26" s="14">
        <v>1841472</v>
      </c>
      <c r="D26" s="14">
        <v>1778458</v>
      </c>
      <c r="E26" s="14">
        <v>239379</v>
      </c>
      <c r="F26" s="14">
        <v>1733412</v>
      </c>
      <c r="G26" s="14">
        <v>2484589</v>
      </c>
      <c r="H26" s="14">
        <v>2051140</v>
      </c>
      <c r="I26" s="14">
        <v>2000727</v>
      </c>
      <c r="J26" s="14">
        <v>1332485</v>
      </c>
      <c r="K26" s="14">
        <v>1685461</v>
      </c>
      <c r="L26" s="14">
        <v>541578</v>
      </c>
      <c r="M26" s="14">
        <v>335193</v>
      </c>
      <c r="N26" s="12">
        <f t="shared" si="7"/>
        <v>18822736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1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49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2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</row>
    <row r="32" spans="1:14" ht="18.75" customHeight="1">
      <c r="A32" s="52" t="s">
        <v>50</v>
      </c>
      <c r="B32" s="53">
        <v>100969.48000000004</v>
      </c>
      <c r="C32" s="53">
        <v>74168.11999999997</v>
      </c>
      <c r="D32" s="53">
        <v>67003.40000000002</v>
      </c>
      <c r="E32" s="53">
        <v>20034.68</v>
      </c>
      <c r="F32" s="53">
        <v>67003.40000000002</v>
      </c>
      <c r="G32" s="53">
        <v>82526.96000000006</v>
      </c>
      <c r="H32" s="53">
        <v>89824.35999999997</v>
      </c>
      <c r="I32" s="53">
        <v>78944.6</v>
      </c>
      <c r="J32" s="53">
        <v>65676.59999999998</v>
      </c>
      <c r="K32" s="53">
        <v>80669.44000000002</v>
      </c>
      <c r="L32" s="53">
        <v>39405.96000000002</v>
      </c>
      <c r="M32" s="53">
        <v>22290.240000000016</v>
      </c>
      <c r="N32" s="25">
        <f>SUM(B32:M32)</f>
        <v>788517.2400000002</v>
      </c>
    </row>
    <row r="33" spans="1:25" ht="18.75" customHeight="1">
      <c r="A33" s="49" t="s">
        <v>51</v>
      </c>
      <c r="B33" s="55">
        <v>761</v>
      </c>
      <c r="C33" s="55">
        <v>559</v>
      </c>
      <c r="D33" s="55">
        <v>505</v>
      </c>
      <c r="E33" s="55">
        <v>151</v>
      </c>
      <c r="F33" s="55">
        <v>505</v>
      </c>
      <c r="G33" s="55">
        <v>622</v>
      </c>
      <c r="H33" s="55">
        <v>677</v>
      </c>
      <c r="I33" s="55">
        <v>595</v>
      </c>
      <c r="J33" s="55">
        <v>495</v>
      </c>
      <c r="K33" s="55">
        <v>608</v>
      </c>
      <c r="L33" s="55">
        <v>297</v>
      </c>
      <c r="M33" s="55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49" t="s">
        <v>52</v>
      </c>
      <c r="B34" s="51">
        <v>4.28</v>
      </c>
      <c r="C34" s="51">
        <v>4.28</v>
      </c>
      <c r="D34" s="51">
        <v>4.28</v>
      </c>
      <c r="E34" s="51">
        <v>4.28</v>
      </c>
      <c r="F34" s="51">
        <v>4.28</v>
      </c>
      <c r="G34" s="51">
        <v>4.28</v>
      </c>
      <c r="H34" s="51">
        <v>4.28</v>
      </c>
      <c r="I34" s="51">
        <v>4.28</v>
      </c>
      <c r="J34" s="51">
        <v>4.28</v>
      </c>
      <c r="K34" s="51">
        <v>4.28</v>
      </c>
      <c r="L34" s="51">
        <v>4.28</v>
      </c>
      <c r="M34" s="51">
        <v>4.28</v>
      </c>
      <c r="N34" s="51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</row>
    <row r="36" spans="1:14" ht="18.75" customHeight="1">
      <c r="A36" s="56" t="s">
        <v>53</v>
      </c>
      <c r="B36" s="57">
        <f>B37+B38+B39+B40</f>
        <v>28743055.0386901</v>
      </c>
      <c r="C36" s="57">
        <f aca="true" t="shared" si="10" ref="C36:M36">C37+C38+C39+C40</f>
        <v>20068938.9083105</v>
      </c>
      <c r="D36" s="57">
        <f t="shared" si="10"/>
        <v>19764314.005234696</v>
      </c>
      <c r="E36" s="57">
        <f t="shared" si="10"/>
        <v>3532595.6441384</v>
      </c>
      <c r="F36" s="57">
        <f t="shared" si="10"/>
        <v>19258945.1793606</v>
      </c>
      <c r="G36" s="57">
        <f t="shared" si="10"/>
        <v>24205485.6912</v>
      </c>
      <c r="H36" s="57">
        <f t="shared" si="10"/>
        <v>25574108.2362</v>
      </c>
      <c r="I36" s="57">
        <f t="shared" si="10"/>
        <v>22529840.0752778</v>
      </c>
      <c r="J36" s="57">
        <f t="shared" si="10"/>
        <v>18053532.734265205</v>
      </c>
      <c r="K36" s="57">
        <f t="shared" si="10"/>
        <v>21768991.67880192</v>
      </c>
      <c r="L36" s="57">
        <f t="shared" si="10"/>
        <v>10123127.7631452</v>
      </c>
      <c r="M36" s="57">
        <f t="shared" si="10"/>
        <v>5810852.040664961</v>
      </c>
      <c r="N36" s="57">
        <f>N37+N38+N39+N40</f>
        <v>219433786.99528936</v>
      </c>
    </row>
    <row r="37" spans="1:14" ht="18.75" customHeight="1">
      <c r="A37" s="54" t="s">
        <v>54</v>
      </c>
      <c r="B37" s="51">
        <f aca="true" t="shared" si="11" ref="B37:M37">B29*B7</f>
        <v>28729789.002</v>
      </c>
      <c r="C37" s="51">
        <f t="shared" si="11"/>
        <v>20054815.5444</v>
      </c>
      <c r="D37" s="51">
        <f t="shared" si="11"/>
        <v>19445026.6712</v>
      </c>
      <c r="E37" s="51">
        <f t="shared" si="11"/>
        <v>3521338.2501</v>
      </c>
      <c r="F37" s="51">
        <f t="shared" si="11"/>
        <v>19249699.508</v>
      </c>
      <c r="G37" s="51">
        <f t="shared" si="11"/>
        <v>24196390.204</v>
      </c>
      <c r="H37" s="51">
        <f t="shared" si="11"/>
        <v>25557062.697</v>
      </c>
      <c r="I37" s="51">
        <f t="shared" si="11"/>
        <v>22517620.1716</v>
      </c>
      <c r="J37" s="51">
        <f t="shared" si="11"/>
        <v>18040977.671600003</v>
      </c>
      <c r="K37" s="51">
        <f t="shared" si="11"/>
        <v>21754105.9648</v>
      </c>
      <c r="L37" s="51">
        <f t="shared" si="11"/>
        <v>10114092.396</v>
      </c>
      <c r="M37" s="51">
        <f t="shared" si="11"/>
        <v>5806242.6463</v>
      </c>
      <c r="N37" s="53">
        <f>SUM(B37:M37)</f>
        <v>218987160.72699997</v>
      </c>
    </row>
    <row r="38" spans="1:14" ht="18.75" customHeight="1">
      <c r="A38" s="54" t="s">
        <v>55</v>
      </c>
      <c r="B38" s="51">
        <f aca="true" t="shared" si="12" ref="B38:M38">B30*B7</f>
        <v>-87703.4433099</v>
      </c>
      <c r="C38" s="51">
        <f t="shared" si="12"/>
        <v>-60044.7560895</v>
      </c>
      <c r="D38" s="51">
        <f t="shared" si="12"/>
        <v>-59466.015965299994</v>
      </c>
      <c r="E38" s="51">
        <f t="shared" si="12"/>
        <v>-8777.2859616</v>
      </c>
      <c r="F38" s="51">
        <f t="shared" si="12"/>
        <v>-57757.728639400004</v>
      </c>
      <c r="G38" s="51">
        <f t="shared" si="12"/>
        <v>-73431.4728</v>
      </c>
      <c r="H38" s="51">
        <f t="shared" si="12"/>
        <v>-72778.8208</v>
      </c>
      <c r="I38" s="51">
        <f t="shared" si="12"/>
        <v>-66724.6963222</v>
      </c>
      <c r="J38" s="51">
        <f t="shared" si="12"/>
        <v>-53121.5373348</v>
      </c>
      <c r="K38" s="51">
        <f t="shared" si="12"/>
        <v>-65783.72599808</v>
      </c>
      <c r="L38" s="51">
        <f t="shared" si="12"/>
        <v>-30370.592854799997</v>
      </c>
      <c r="M38" s="51">
        <f t="shared" si="12"/>
        <v>-17680.84563504</v>
      </c>
      <c r="N38" s="25">
        <f>SUM(B38:M38)</f>
        <v>-653640.9217106199</v>
      </c>
    </row>
    <row r="39" spans="1:14" ht="18.75" customHeight="1">
      <c r="A39" s="54" t="s">
        <v>56</v>
      </c>
      <c r="B39" s="51">
        <f aca="true" t="shared" si="13" ref="B39:M39">B32</f>
        <v>100969.48000000004</v>
      </c>
      <c r="C39" s="51">
        <f t="shared" si="13"/>
        <v>74168.11999999997</v>
      </c>
      <c r="D39" s="51">
        <f t="shared" si="13"/>
        <v>67003.40000000002</v>
      </c>
      <c r="E39" s="51">
        <f t="shared" si="13"/>
        <v>20034.68</v>
      </c>
      <c r="F39" s="51">
        <f t="shared" si="13"/>
        <v>67003.40000000002</v>
      </c>
      <c r="G39" s="51">
        <f t="shared" si="13"/>
        <v>82526.96000000006</v>
      </c>
      <c r="H39" s="51">
        <f t="shared" si="13"/>
        <v>89824.35999999997</v>
      </c>
      <c r="I39" s="51">
        <f t="shared" si="13"/>
        <v>78944.6</v>
      </c>
      <c r="J39" s="51">
        <f t="shared" si="13"/>
        <v>65676.59999999998</v>
      </c>
      <c r="K39" s="51">
        <f t="shared" si="13"/>
        <v>80669.44000000002</v>
      </c>
      <c r="L39" s="51">
        <f t="shared" si="13"/>
        <v>39405.96000000002</v>
      </c>
      <c r="M39" s="51">
        <f t="shared" si="13"/>
        <v>22290.240000000016</v>
      </c>
      <c r="N39" s="53">
        <f>SUM(B39:M39)</f>
        <v>788517.2400000002</v>
      </c>
    </row>
    <row r="40" spans="1:25" ht="18.75" customHeight="1">
      <c r="A40" s="2" t="s">
        <v>57</v>
      </c>
      <c r="B40" s="51">
        <v>0</v>
      </c>
      <c r="C40" s="51">
        <v>0</v>
      </c>
      <c r="D40" s="51">
        <v>311749.9500000002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3">
        <f>SUM(B40:M40)</f>
        <v>311749.9500000002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48"/>
    </row>
    <row r="42" spans="1:14" ht="18.75" customHeight="1">
      <c r="A42" s="2" t="s">
        <v>58</v>
      </c>
      <c r="B42" s="25">
        <f>+B43+B46+B54+B55</f>
        <v>-2023773.5099999998</v>
      </c>
      <c r="C42" s="25">
        <f aca="true" t="shared" si="14" ref="C42:M42">+C43+C46+C54+C55</f>
        <v>-1467988.98</v>
      </c>
      <c r="D42" s="25">
        <f t="shared" si="14"/>
        <v>-1614523.0999999999</v>
      </c>
      <c r="E42" s="25">
        <f t="shared" si="14"/>
        <v>22734.28999999998</v>
      </c>
      <c r="F42" s="25">
        <f t="shared" si="14"/>
        <v>-1066048.1099999999</v>
      </c>
      <c r="G42" s="25">
        <f t="shared" si="14"/>
        <v>-2168395.08</v>
      </c>
      <c r="H42" s="25">
        <f t="shared" si="14"/>
        <v>-2694480.37</v>
      </c>
      <c r="I42" s="25">
        <f t="shared" si="14"/>
        <v>-1273334.2999999998</v>
      </c>
      <c r="J42" s="25">
        <f t="shared" si="14"/>
        <v>-1773053.4400000002</v>
      </c>
      <c r="K42" s="25">
        <f t="shared" si="14"/>
        <v>-1380387.0699999998</v>
      </c>
      <c r="L42" s="25">
        <f t="shared" si="14"/>
        <v>-935950.42</v>
      </c>
      <c r="M42" s="25">
        <f t="shared" si="14"/>
        <v>-573150.48</v>
      </c>
      <c r="N42" s="25">
        <f>+N43+N46+N54+N55</f>
        <v>-16948350.569999997</v>
      </c>
    </row>
    <row r="43" spans="1:14" ht="18.75" customHeight="1">
      <c r="A43" s="17" t="s">
        <v>59</v>
      </c>
      <c r="B43" s="26">
        <f>B44+B45</f>
        <v>-2160398.8</v>
      </c>
      <c r="C43" s="26">
        <f>C44+C45</f>
        <v>-2149310.4</v>
      </c>
      <c r="D43" s="26">
        <f>D44+D45</f>
        <v>-1628129</v>
      </c>
      <c r="E43" s="26">
        <f>E44+E45</f>
        <v>-150198.8</v>
      </c>
      <c r="F43" s="26">
        <f aca="true" t="shared" si="15" ref="F43:M43">F44+F45</f>
        <v>-1297806.4</v>
      </c>
      <c r="G43" s="26">
        <f t="shared" si="15"/>
        <v>-2449316.6</v>
      </c>
      <c r="H43" s="26">
        <f t="shared" si="15"/>
        <v>-2812368.6</v>
      </c>
      <c r="I43" s="26">
        <f t="shared" si="15"/>
        <v>-1369949.4</v>
      </c>
      <c r="J43" s="26">
        <f t="shared" si="15"/>
        <v>-1741927.6</v>
      </c>
      <c r="K43" s="26">
        <f t="shared" si="15"/>
        <v>-1468244</v>
      </c>
      <c r="L43" s="26">
        <f t="shared" si="15"/>
        <v>-901401.8</v>
      </c>
      <c r="M43" s="26">
        <f t="shared" si="15"/>
        <v>-584440</v>
      </c>
      <c r="N43" s="25">
        <f aca="true" t="shared" si="16" ref="N43:N55">SUM(B43:M43)</f>
        <v>-18713491.4</v>
      </c>
    </row>
    <row r="44" spans="1:25" ht="18.75" customHeight="1">
      <c r="A44" s="13" t="s">
        <v>60</v>
      </c>
      <c r="B44" s="20">
        <f>ROUND(-B9*$D$3,2)</f>
        <v>-2160398.8</v>
      </c>
      <c r="C44" s="20">
        <f>ROUND(-C9*$D$3,2)</f>
        <v>-2149310.4</v>
      </c>
      <c r="D44" s="20">
        <f>ROUND(-D9*$D$3,2)</f>
        <v>-1628129</v>
      </c>
      <c r="E44" s="20">
        <f>ROUND(-E9*$D$3,2)</f>
        <v>-150198.8</v>
      </c>
      <c r="F44" s="20">
        <f aca="true" t="shared" si="17" ref="F44:M44">ROUND(-F9*$D$3,2)</f>
        <v>-1297806.4</v>
      </c>
      <c r="G44" s="20">
        <f t="shared" si="17"/>
        <v>-2449316.6</v>
      </c>
      <c r="H44" s="20">
        <f t="shared" si="17"/>
        <v>-2812368.6</v>
      </c>
      <c r="I44" s="20">
        <f t="shared" si="17"/>
        <v>-1369949.4</v>
      </c>
      <c r="J44" s="20">
        <f t="shared" si="17"/>
        <v>-1741927.6</v>
      </c>
      <c r="K44" s="20">
        <f t="shared" si="17"/>
        <v>-1468244</v>
      </c>
      <c r="L44" s="20">
        <f t="shared" si="17"/>
        <v>-901401.8</v>
      </c>
      <c r="M44" s="20">
        <f t="shared" si="17"/>
        <v>-584440</v>
      </c>
      <c r="N44" s="43">
        <f t="shared" si="16"/>
        <v>-18713491.4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8" ref="F45:M45">ROUND(F11*$D$3,2)</f>
        <v>0</v>
      </c>
      <c r="G45" s="20">
        <f t="shared" si="18"/>
        <v>0</v>
      </c>
      <c r="H45" s="20">
        <f t="shared" si="18"/>
        <v>0</v>
      </c>
      <c r="I45" s="20">
        <f t="shared" si="18"/>
        <v>0</v>
      </c>
      <c r="J45" s="20">
        <f t="shared" si="18"/>
        <v>0</v>
      </c>
      <c r="K45" s="20">
        <f t="shared" si="18"/>
        <v>0</v>
      </c>
      <c r="L45" s="20">
        <f t="shared" si="18"/>
        <v>0</v>
      </c>
      <c r="M45" s="20">
        <f t="shared" si="18"/>
        <v>0</v>
      </c>
      <c r="N45" s="43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-69187.5</v>
      </c>
      <c r="C46" s="26">
        <f aca="true" t="shared" si="19" ref="C46:M46">SUM(C47:C53)</f>
        <v>-35377.67</v>
      </c>
      <c r="D46" s="26">
        <f t="shared" si="19"/>
        <v>-90226.95</v>
      </c>
      <c r="E46" s="26">
        <f t="shared" si="19"/>
        <v>-116195.07</v>
      </c>
      <c r="F46" s="26">
        <f t="shared" si="19"/>
        <v>-172110.21</v>
      </c>
      <c r="G46" s="26">
        <f t="shared" si="19"/>
        <v>-66902.66</v>
      </c>
      <c r="H46" s="26">
        <f t="shared" si="19"/>
        <v>-90382.44</v>
      </c>
      <c r="I46" s="26">
        <f t="shared" si="19"/>
        <v>-71717.45</v>
      </c>
      <c r="J46" s="26">
        <f t="shared" si="19"/>
        <v>-76489.59</v>
      </c>
      <c r="K46" s="26">
        <f t="shared" si="19"/>
        <v>-49533.44</v>
      </c>
      <c r="L46" s="26">
        <f t="shared" si="19"/>
        <v>-67188.11</v>
      </c>
      <c r="M46" s="26">
        <f t="shared" si="19"/>
        <v>-35626.6</v>
      </c>
      <c r="N46" s="26">
        <f>SUM(N47:N53)</f>
        <v>-940937.6900000001</v>
      </c>
    </row>
    <row r="47" spans="1:25" ht="18.75" customHeight="1">
      <c r="A47" s="13" t="s">
        <v>63</v>
      </c>
      <c r="B47" s="24">
        <v>-69119.1</v>
      </c>
      <c r="C47" s="24">
        <v>-35377.67</v>
      </c>
      <c r="D47" s="24">
        <v>-90226.95</v>
      </c>
      <c r="E47" s="24">
        <v>-100695.07</v>
      </c>
      <c r="F47" s="24">
        <v>-172110.21</v>
      </c>
      <c r="G47" s="24">
        <v>-66902.66</v>
      </c>
      <c r="H47" s="24">
        <v>-74882.44</v>
      </c>
      <c r="I47" s="24">
        <v>-71717.45</v>
      </c>
      <c r="J47" s="24">
        <v>-76489.59</v>
      </c>
      <c r="K47" s="24">
        <v>-49533.44</v>
      </c>
      <c r="L47" s="24">
        <v>-67188.11</v>
      </c>
      <c r="M47" s="24">
        <v>-35626.6</v>
      </c>
      <c r="N47" s="24">
        <f t="shared" si="16"/>
        <v>-909869.29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-68.4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6"/>
        <v>-68.4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-15500</v>
      </c>
      <c r="F49" s="24">
        <v>0</v>
      </c>
      <c r="G49" s="24">
        <v>0</v>
      </c>
      <c r="H49" s="24">
        <v>-15500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6"/>
        <v>-31000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6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6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6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6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102</v>
      </c>
      <c r="B54" s="27">
        <v>205812.79000000004</v>
      </c>
      <c r="C54" s="27">
        <v>716699.09</v>
      </c>
      <c r="D54" s="27">
        <v>105709.59</v>
      </c>
      <c r="E54" s="27">
        <v>289128.16</v>
      </c>
      <c r="F54" s="27">
        <v>403868.5</v>
      </c>
      <c r="G54" s="27">
        <v>347824.18</v>
      </c>
      <c r="H54" s="27">
        <v>208270.66999999998</v>
      </c>
      <c r="I54" s="27">
        <v>168332.55</v>
      </c>
      <c r="J54" s="27">
        <v>45363.75</v>
      </c>
      <c r="K54" s="27">
        <v>137390.37</v>
      </c>
      <c r="L54" s="27">
        <v>32639.49</v>
      </c>
      <c r="M54" s="27">
        <v>46916.119999999995</v>
      </c>
      <c r="N54" s="24">
        <f t="shared" si="16"/>
        <v>2707955.2600000002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-1876.74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6"/>
        <v>-1876.74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20"/>
    </row>
    <row r="57" spans="1:25" ht="15.75">
      <c r="A57" s="2" t="s">
        <v>71</v>
      </c>
      <c r="B57" s="29">
        <f aca="true" t="shared" si="20" ref="B57:M57">+B36+B42</f>
        <v>26719281.5286901</v>
      </c>
      <c r="C57" s="29">
        <f t="shared" si="20"/>
        <v>18600949.9283105</v>
      </c>
      <c r="D57" s="29">
        <f t="shared" si="20"/>
        <v>18149790.905234694</v>
      </c>
      <c r="E57" s="29">
        <f t="shared" si="20"/>
        <v>3555329.9341384</v>
      </c>
      <c r="F57" s="29">
        <f t="shared" si="20"/>
        <v>18192897.0693606</v>
      </c>
      <c r="G57" s="29">
        <f t="shared" si="20"/>
        <v>22037090.611199997</v>
      </c>
      <c r="H57" s="29">
        <f t="shared" si="20"/>
        <v>22879627.8662</v>
      </c>
      <c r="I57" s="29">
        <f t="shared" si="20"/>
        <v>21256505.7752778</v>
      </c>
      <c r="J57" s="29">
        <f t="shared" si="20"/>
        <v>16280479.294265205</v>
      </c>
      <c r="K57" s="29">
        <f t="shared" si="20"/>
        <v>20388604.60880192</v>
      </c>
      <c r="L57" s="29">
        <f t="shared" si="20"/>
        <v>9187177.343145201</v>
      </c>
      <c r="M57" s="29">
        <f t="shared" si="20"/>
        <v>5237701.560664961</v>
      </c>
      <c r="N57" s="29">
        <f>SUM(B57:M57)</f>
        <v>202485436.42528936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6" ht="18.75" customHeight="1">
      <c r="A60" s="2" t="s">
        <v>72</v>
      </c>
      <c r="B60" s="36">
        <f>SUM(B61:B74)</f>
        <v>26719281.5</v>
      </c>
      <c r="C60" s="36">
        <f aca="true" t="shared" si="21" ref="C60:M60">SUM(C61:C74)</f>
        <v>18600949.869999997</v>
      </c>
      <c r="D60" s="36">
        <f t="shared" si="21"/>
        <v>18149790.91</v>
      </c>
      <c r="E60" s="36">
        <f t="shared" si="21"/>
        <v>3555329.9600000004</v>
      </c>
      <c r="F60" s="36">
        <f t="shared" si="21"/>
        <v>18192897.120000005</v>
      </c>
      <c r="G60" s="36">
        <f t="shared" si="21"/>
        <v>22037090.6</v>
      </c>
      <c r="H60" s="36">
        <f t="shared" si="21"/>
        <v>22879627.819999997</v>
      </c>
      <c r="I60" s="36">
        <f t="shared" si="21"/>
        <v>21256505.749999993</v>
      </c>
      <c r="J60" s="36">
        <f t="shared" si="21"/>
        <v>16280479.300000003</v>
      </c>
      <c r="K60" s="36">
        <f t="shared" si="21"/>
        <v>20388604.600000005</v>
      </c>
      <c r="L60" s="36">
        <f t="shared" si="21"/>
        <v>9187177.33</v>
      </c>
      <c r="M60" s="36">
        <f t="shared" si="21"/>
        <v>5237701.59</v>
      </c>
      <c r="N60" s="29">
        <f>SUM(N61:N74)</f>
        <v>202485436.35000002</v>
      </c>
      <c r="P60" s="70"/>
    </row>
    <row r="61" spans="1:15" ht="18.75" customHeight="1">
      <c r="A61" s="17" t="s">
        <v>73</v>
      </c>
      <c r="B61" s="36">
        <v>5101819.709999999</v>
      </c>
      <c r="C61" s="36">
        <v>5309362.300000001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10411182.01</v>
      </c>
      <c r="O61"/>
    </row>
    <row r="62" spans="1:15" ht="18.75" customHeight="1">
      <c r="A62" s="17" t="s">
        <v>74</v>
      </c>
      <c r="B62" s="36">
        <v>21617461.790000003</v>
      </c>
      <c r="C62" s="36">
        <v>13291587.569999998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2" ref="N62:N73">SUM(B62:M62)</f>
        <v>34909049.36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18149790.91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2"/>
        <v>18149790.91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3555329.9600000004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2"/>
        <v>3555329.9600000004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18192897.120000005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2"/>
        <v>18192897.120000005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22037090.6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2"/>
        <v>22037090.6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17973996.469999995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2"/>
        <v>17973996.469999995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4905631.350000001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2"/>
        <v>4905631.350000001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21256505.749999993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2"/>
        <v>21256505.749999993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16280479.300000003</v>
      </c>
      <c r="K70" s="35">
        <v>0</v>
      </c>
      <c r="L70" s="35">
        <v>0</v>
      </c>
      <c r="M70" s="35">
        <v>0</v>
      </c>
      <c r="N70" s="29">
        <f t="shared" si="22"/>
        <v>16280479.300000003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20388604.600000005</v>
      </c>
      <c r="L71" s="35">
        <v>0</v>
      </c>
      <c r="M71" s="58">
        <v>0</v>
      </c>
      <c r="N71" s="26">
        <f t="shared" si="22"/>
        <v>20388604.600000005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9187177.33</v>
      </c>
      <c r="M72" s="35">
        <v>0</v>
      </c>
      <c r="N72" s="29">
        <f t="shared" si="22"/>
        <v>9187177.33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5237701.59</v>
      </c>
      <c r="N73" s="26">
        <f t="shared" si="22"/>
        <v>5237701.59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1">
        <v>2.280477064744862</v>
      </c>
      <c r="C78" s="41">
        <v>2.2351732989695425</v>
      </c>
      <c r="D78" s="41">
        <v>0</v>
      </c>
      <c r="E78" s="41">
        <v>0</v>
      </c>
      <c r="F78" s="35">
        <v>0</v>
      </c>
      <c r="G78" s="35">
        <v>0</v>
      </c>
      <c r="H78" s="41">
        <v>0</v>
      </c>
      <c r="I78" s="41">
        <v>0</v>
      </c>
      <c r="J78" s="41">
        <v>0</v>
      </c>
      <c r="K78" s="35">
        <v>0</v>
      </c>
      <c r="L78" s="41">
        <v>0</v>
      </c>
      <c r="M78" s="41">
        <v>0</v>
      </c>
      <c r="N78" s="29"/>
      <c r="O78"/>
    </row>
    <row r="79" spans="1:15" ht="18.75" customHeight="1">
      <c r="A79" s="17" t="s">
        <v>87</v>
      </c>
      <c r="B79" s="41">
        <v>1.9796011618874236</v>
      </c>
      <c r="C79" s="41">
        <v>1.8672518030054936</v>
      </c>
      <c r="D79" s="41">
        <v>0</v>
      </c>
      <c r="E79" s="41">
        <v>0</v>
      </c>
      <c r="F79" s="35">
        <v>0</v>
      </c>
      <c r="G79" s="35">
        <v>0</v>
      </c>
      <c r="H79" s="41">
        <v>0</v>
      </c>
      <c r="I79" s="41">
        <v>0</v>
      </c>
      <c r="J79" s="41">
        <v>0</v>
      </c>
      <c r="K79" s="35">
        <v>0</v>
      </c>
      <c r="L79" s="41">
        <v>0</v>
      </c>
      <c r="M79" s="41">
        <v>0</v>
      </c>
      <c r="N79" s="29"/>
      <c r="O79"/>
    </row>
    <row r="80" spans="1:16" ht="18.75" customHeight="1">
      <c r="A80" s="17" t="s">
        <v>88</v>
      </c>
      <c r="B80" s="41">
        <v>0</v>
      </c>
      <c r="C80" s="41">
        <v>0</v>
      </c>
      <c r="D80" s="22">
        <f>(D$37+D$38+D$39)/D$7</f>
        <v>1.8155034623699657</v>
      </c>
      <c r="E80" s="41">
        <v>0</v>
      </c>
      <c r="F80" s="35">
        <v>0</v>
      </c>
      <c r="G80" s="35">
        <v>0</v>
      </c>
      <c r="H80" s="41">
        <v>0</v>
      </c>
      <c r="I80" s="41">
        <v>0</v>
      </c>
      <c r="J80" s="41">
        <v>0</v>
      </c>
      <c r="K80" s="35">
        <v>0</v>
      </c>
      <c r="L80" s="41">
        <v>0</v>
      </c>
      <c r="M80" s="41">
        <v>0</v>
      </c>
      <c r="N80" s="26"/>
      <c r="P80"/>
    </row>
    <row r="81" spans="1:17" ht="18.75" customHeight="1">
      <c r="A81" s="17" t="s">
        <v>89</v>
      </c>
      <c r="B81" s="41">
        <v>0</v>
      </c>
      <c r="C81" s="41">
        <v>0</v>
      </c>
      <c r="D81" s="41">
        <v>0</v>
      </c>
      <c r="E81" s="22">
        <f>(E$37+E$38+E$39)/E$7</f>
        <v>2.5281565275759483</v>
      </c>
      <c r="F81" s="35">
        <v>0</v>
      </c>
      <c r="G81" s="35">
        <v>0</v>
      </c>
      <c r="H81" s="41">
        <v>0</v>
      </c>
      <c r="I81" s="41">
        <v>0</v>
      </c>
      <c r="J81" s="41">
        <v>0</v>
      </c>
      <c r="K81" s="35">
        <v>0</v>
      </c>
      <c r="L81" s="41">
        <v>0</v>
      </c>
      <c r="M81" s="41">
        <v>0</v>
      </c>
      <c r="N81" s="29"/>
      <c r="Q81"/>
    </row>
    <row r="82" spans="1:18" ht="18.75" customHeight="1">
      <c r="A82" s="17" t="s">
        <v>90</v>
      </c>
      <c r="B82" s="41">
        <v>0</v>
      </c>
      <c r="C82" s="41">
        <v>0</v>
      </c>
      <c r="D82" s="41">
        <v>0</v>
      </c>
      <c r="E82" s="41">
        <v>0</v>
      </c>
      <c r="F82" s="41">
        <f>(F$37+F$38+F$39)/F$7</f>
        <v>2.1200177601788</v>
      </c>
      <c r="G82" s="35">
        <v>0</v>
      </c>
      <c r="H82" s="41">
        <v>0</v>
      </c>
      <c r="I82" s="41">
        <v>0</v>
      </c>
      <c r="J82" s="41">
        <v>0</v>
      </c>
      <c r="K82" s="35">
        <v>0</v>
      </c>
      <c r="L82" s="41">
        <v>0</v>
      </c>
      <c r="M82" s="41">
        <v>0</v>
      </c>
      <c r="N82" s="26"/>
      <c r="R82"/>
    </row>
    <row r="83" spans="1:19" ht="18.75" customHeight="1">
      <c r="A83" s="17" t="s">
        <v>91</v>
      </c>
      <c r="B83" s="41">
        <v>0</v>
      </c>
      <c r="C83" s="41">
        <v>0</v>
      </c>
      <c r="D83" s="41">
        <v>0</v>
      </c>
      <c r="E83" s="41">
        <v>0</v>
      </c>
      <c r="F83" s="35">
        <v>0</v>
      </c>
      <c r="G83" s="41">
        <f>(G$37+G$38+G$39)/G$7</f>
        <v>1.6811317044034557</v>
      </c>
      <c r="H83" s="41">
        <v>0</v>
      </c>
      <c r="I83" s="41">
        <v>0</v>
      </c>
      <c r="J83" s="41">
        <v>0</v>
      </c>
      <c r="K83" s="35">
        <v>0</v>
      </c>
      <c r="L83" s="41">
        <v>0</v>
      </c>
      <c r="M83" s="41">
        <v>0</v>
      </c>
      <c r="N83" s="29"/>
      <c r="S83"/>
    </row>
    <row r="84" spans="1:20" ht="18.75" customHeight="1">
      <c r="A84" s="17" t="s">
        <v>92</v>
      </c>
      <c r="B84" s="41">
        <v>0</v>
      </c>
      <c r="C84" s="41">
        <v>0</v>
      </c>
      <c r="D84" s="41">
        <v>0</v>
      </c>
      <c r="E84" s="41">
        <v>0</v>
      </c>
      <c r="F84" s="35">
        <v>0</v>
      </c>
      <c r="G84" s="35">
        <v>0</v>
      </c>
      <c r="H84" s="41">
        <v>1.9774886701144596</v>
      </c>
      <c r="I84" s="41">
        <v>0</v>
      </c>
      <c r="J84" s="41">
        <v>0</v>
      </c>
      <c r="K84" s="35">
        <v>0</v>
      </c>
      <c r="L84" s="41">
        <v>0</v>
      </c>
      <c r="M84" s="41">
        <v>0</v>
      </c>
      <c r="N84" s="29"/>
      <c r="T84"/>
    </row>
    <row r="85" spans="1:20" ht="18.75" customHeight="1">
      <c r="A85" s="17" t="s">
        <v>93</v>
      </c>
      <c r="B85" s="41">
        <v>0</v>
      </c>
      <c r="C85" s="41">
        <v>0</v>
      </c>
      <c r="D85" s="41">
        <v>0</v>
      </c>
      <c r="E85" s="41">
        <v>0</v>
      </c>
      <c r="F85" s="35">
        <v>0</v>
      </c>
      <c r="G85" s="35">
        <v>0</v>
      </c>
      <c r="H85" s="41">
        <v>1.9341890623144071</v>
      </c>
      <c r="I85" s="41">
        <v>0</v>
      </c>
      <c r="J85" s="41">
        <v>0</v>
      </c>
      <c r="K85" s="35">
        <v>0</v>
      </c>
      <c r="L85" s="41">
        <v>0</v>
      </c>
      <c r="M85" s="41">
        <v>0</v>
      </c>
      <c r="N85" s="29"/>
      <c r="T85"/>
    </row>
    <row r="86" spans="1:21" ht="18.75" customHeight="1">
      <c r="A86" s="17" t="s">
        <v>94</v>
      </c>
      <c r="B86" s="41">
        <v>0</v>
      </c>
      <c r="C86" s="41">
        <v>0</v>
      </c>
      <c r="D86" s="41">
        <v>0</v>
      </c>
      <c r="E86" s="41">
        <v>0</v>
      </c>
      <c r="F86" s="35">
        <v>0</v>
      </c>
      <c r="G86" s="35">
        <v>0</v>
      </c>
      <c r="H86" s="41">
        <v>0</v>
      </c>
      <c r="I86" s="41">
        <f>(I$37+I$38+I$39)/I$7</f>
        <v>1.9206417320712024</v>
      </c>
      <c r="J86" s="41">
        <v>0</v>
      </c>
      <c r="K86" s="35">
        <v>0</v>
      </c>
      <c r="L86" s="41">
        <v>0</v>
      </c>
      <c r="M86" s="41">
        <v>0</v>
      </c>
      <c r="N86" s="26"/>
      <c r="U86"/>
    </row>
    <row r="87" spans="1:22" ht="18.75" customHeight="1">
      <c r="A87" s="17" t="s">
        <v>95</v>
      </c>
      <c r="B87" s="41">
        <v>0</v>
      </c>
      <c r="C87" s="41">
        <v>0</v>
      </c>
      <c r="D87" s="41">
        <v>0</v>
      </c>
      <c r="E87" s="41">
        <v>0</v>
      </c>
      <c r="F87" s="35">
        <v>0</v>
      </c>
      <c r="G87" s="35">
        <v>0</v>
      </c>
      <c r="H87" s="41">
        <v>0</v>
      </c>
      <c r="I87" s="41">
        <v>0</v>
      </c>
      <c r="J87" s="41">
        <f>(J$37+J$38+J$39)/J$7</f>
        <v>2.163404507708506</v>
      </c>
      <c r="K87" s="35">
        <v>0</v>
      </c>
      <c r="L87" s="41">
        <v>0</v>
      </c>
      <c r="M87" s="41">
        <v>0</v>
      </c>
      <c r="N87" s="29"/>
      <c r="V87"/>
    </row>
    <row r="88" spans="1:23" ht="18.75" customHeight="1">
      <c r="A88" s="17" t="s">
        <v>96</v>
      </c>
      <c r="B88" s="41">
        <v>0</v>
      </c>
      <c r="C88" s="41">
        <v>0</v>
      </c>
      <c r="D88" s="41">
        <v>0</v>
      </c>
      <c r="E88" s="41">
        <v>0</v>
      </c>
      <c r="F88" s="35">
        <v>0</v>
      </c>
      <c r="G88" s="35">
        <v>0</v>
      </c>
      <c r="H88" s="41">
        <v>0</v>
      </c>
      <c r="I88" s="41">
        <v>0</v>
      </c>
      <c r="J88" s="41">
        <v>0</v>
      </c>
      <c r="K88" s="22">
        <f>(K$37+K$38+K$39)/K$7</f>
        <v>2.068314320695153</v>
      </c>
      <c r="L88" s="41">
        <v>0</v>
      </c>
      <c r="M88" s="41">
        <v>0</v>
      </c>
      <c r="N88" s="26"/>
      <c r="W88"/>
    </row>
    <row r="89" spans="1:24" ht="18.75" customHeight="1">
      <c r="A89" s="17" t="s">
        <v>97</v>
      </c>
      <c r="B89" s="41">
        <v>0</v>
      </c>
      <c r="C89" s="41">
        <v>0</v>
      </c>
      <c r="D89" s="41">
        <v>0</v>
      </c>
      <c r="E89" s="41">
        <v>0</v>
      </c>
      <c r="F89" s="35">
        <v>0</v>
      </c>
      <c r="G89" s="35">
        <v>0</v>
      </c>
      <c r="H89" s="41">
        <v>0</v>
      </c>
      <c r="I89" s="41">
        <v>0</v>
      </c>
      <c r="J89" s="41">
        <v>0</v>
      </c>
      <c r="K89" s="41">
        <v>0</v>
      </c>
      <c r="L89" s="41">
        <f>(L$37+L$38+L$39)/L$7</f>
        <v>2.456092177663552</v>
      </c>
      <c r="M89" s="41">
        <v>0</v>
      </c>
      <c r="N89" s="59"/>
      <c r="X89"/>
    </row>
    <row r="90" spans="1:25" ht="18.75" customHeight="1">
      <c r="A90" s="34" t="s">
        <v>98</v>
      </c>
      <c r="B90" s="42">
        <v>0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6">
        <f>(M$37+M$38+M$39)/M$7</f>
        <v>2.406208698541687</v>
      </c>
      <c r="N90" s="47"/>
      <c r="Y90"/>
    </row>
    <row r="91" ht="16.5" customHeight="1">
      <c r="A91" s="40" t="s">
        <v>104</v>
      </c>
    </row>
    <row r="92" spans="1:13" ht="16.5" customHeight="1">
      <c r="A92" s="69" t="s">
        <v>103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</row>
    <row r="93" spans="1:13" ht="16.5" customHeight="1">
      <c r="A93" s="69" t="s">
        <v>105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1:13" ht="16.5" customHeight="1">
      <c r="A94" s="69" t="s">
        <v>106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1:13" ht="16.5" customHeight="1">
      <c r="A95" s="69" t="s">
        <v>107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1:13" ht="16.5" customHeight="1">
      <c r="A96" s="69" t="s">
        <v>108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1:13" ht="16.5" customHeight="1">
      <c r="A97" s="69" t="s">
        <v>109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1:13" ht="16.5" customHeight="1">
      <c r="A98" s="69" t="s">
        <v>110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1:13" ht="16.5" customHeight="1">
      <c r="A99" s="69" t="s">
        <v>111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1:13" ht="16.5" customHeight="1">
      <c r="A100" s="69" t="s">
        <v>99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</row>
  </sheetData>
  <sheetProtection/>
  <mergeCells count="15">
    <mergeCell ref="A92:M92"/>
    <mergeCell ref="A93:M93"/>
    <mergeCell ref="A94:M94"/>
    <mergeCell ref="A95:M95"/>
    <mergeCell ref="A96:M96"/>
    <mergeCell ref="A97:M97"/>
    <mergeCell ref="A98:M98"/>
    <mergeCell ref="A99:M99"/>
    <mergeCell ref="A100:M100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2017-07-17T14:54:50Z</dcterms:modified>
  <cp:category/>
  <cp:version/>
  <cp:contentType/>
  <cp:contentStatus/>
</cp:coreProperties>
</file>