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<sst xmlns="http://schemas.openxmlformats.org/spreadsheetml/2006/main" count="107" uniqueCount="105">
  <si>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</si>
  <si>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</si>
  <si>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</si>
  <si>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</si>
  <si>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</si>
  <si>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</si>
  <si>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</si>
  <si>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</si>
  <si>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</si>
  <si>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</si>
  <si>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</si>
  <si>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</si>
  <si>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</si>
  <si>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</si>
  <si>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</si>
  <si>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</si>
  <si>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</si>
  <si>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</si>
  <si>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</si>
  <si>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</si>
  <si>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</si>
  <si>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</si>
  <si>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</si>
  <si>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</si>
  <si>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</si>
  <si>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</si>
  <si>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</si>
  <si>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</si>
  <si>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</si>
  <si>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</si>
  <si>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</si>
  <si>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</si>
  <si>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</si>
  <si>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</si>
  <si>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</si>
  <si>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</si>
  <si>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</si>
  <si>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</si>
  <si>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</si>
  <si>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</si>
  <si>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</si>
  <si>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</si>
  <si>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</si>
  <si>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</si>
  <si>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</si>
  <si>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</si>
  <si>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</si>
  <si>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</si>
  <si>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</si>
  <si>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</si>
  <si>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</si>
  <si>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</si>
  <si>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</si>
  <si>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</si>
  <si>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</si>
  <si>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</si>
  <si>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</si>
  <si>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</si>
  <si>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</si>
  <si>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</si>
  <si>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</si>
  <si>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</si>
  <si>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</si>
  <si>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</si>
  <si>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</si>
  <si>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</si>
  <si>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</si>
  <si>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</si>
  <si>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</si>
  <si>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</si>
  <si>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</si>
  <si>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</si>
  <si>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</si>
  <si>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</si>
  <si>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</si>
  <si>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</si>
  <si>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</si>
  <si>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</si>
  <si>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</si>
  <si>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</si>
  <si>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</si>
  <si>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</si>
  <si>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</si>
  <si>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</si>
  <si>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</si>
  <si>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</si>
  <si>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</si>
  <si>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</si>
  <si>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</si>
  <si>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</si>
  <si>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</si>
  <si>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</si>
  <si>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</si>
  <si>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</si>
  <si>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</si>
  <si>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</si>
  <si>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</si>
  <si>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</si>
  <si>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</si>
  <si>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31/05/17 - VENCIMENTO 07/06/17</t>
  </si>
  <si>
    <t>(1) Revisão de remuneração da rede da madrugada (linhas noturnas), mês de fevereiro/2017.</t>
  </si>
  <si>
    <t xml:space="preserve">Nota: </t>
  </si>
  <si>
    <t>(2) Tarifa de remuneração de cada empresa considerando o  reequilibrio interno estabelecido e informado pelo consórcio. Não consideram os acertos financeiros previstos no item 7.</t>
  </si>
  <si>
    <t>8. Tarifa de Remuneração por Passageiro (2)</t>
  </si>
  <si>
    <t>5.3. Revisão de Remuneração pelo Transporte Coletivo (2)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</si>
</sst>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98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98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98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99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534103</v>
      </c>
      <c r="C7" s="10">
        <f>C8+C20+C24</f>
        <v>384572</v>
      </c>
      <c r="D7" s="10">
        <f>D8+D20+D24</f>
        <v>394720</v>
      </c>
      <c r="E7" s="10">
        <f>E8+E20+E24</f>
        <v>46754</v>
      </c>
      <c r="F7" s="10">
        <f aca="true" t="shared" si="0" ref="F7:M7">F8+F20+F24</f>
        <v>336721</v>
      </c>
      <c r="G7" s="10">
        <f t="shared" si="0"/>
        <v>540564</v>
      </c>
      <c r="H7" s="10">
        <f t="shared" si="0"/>
        <v>477604</v>
      </c>
      <c r="I7" s="10">
        <f t="shared" si="0"/>
        <v>420969</v>
      </c>
      <c r="J7" s="10">
        <f t="shared" si="0"/>
        <v>308876</v>
      </c>
      <c r="K7" s="10">
        <f t="shared" si="0"/>
        <v>361783</v>
      </c>
      <c r="L7" s="10">
        <f t="shared" si="0"/>
        <v>157829</v>
      </c>
      <c r="M7" s="10">
        <f t="shared" si="0"/>
        <v>82591</v>
      </c>
      <c r="N7" s="10">
        <f>+N8+N20+N24</f>
        <v>4047086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216860</v>
      </c>
      <c r="C8" s="12">
        <f>+C9+C12+C16</f>
        <v>169577</v>
      </c>
      <c r="D8" s="12">
        <f>+D9+D12+D16</f>
        <v>188418</v>
      </c>
      <c r="E8" s="12">
        <f>+E9+E12+E16</f>
        <v>20073</v>
      </c>
      <c r="F8" s="12">
        <f aca="true" t="shared" si="1" ref="F8:M8">+F9+F12+F16</f>
        <v>147207</v>
      </c>
      <c r="G8" s="12">
        <f t="shared" si="1"/>
        <v>244353</v>
      </c>
      <c r="H8" s="12">
        <f t="shared" si="1"/>
        <v>210991</v>
      </c>
      <c r="I8" s="12">
        <f t="shared" si="1"/>
        <v>190055</v>
      </c>
      <c r="J8" s="12">
        <f t="shared" si="1"/>
        <v>140055</v>
      </c>
      <c r="K8" s="12">
        <f t="shared" si="1"/>
        <v>154525</v>
      </c>
      <c r="L8" s="12">
        <f t="shared" si="1"/>
        <v>77150</v>
      </c>
      <c r="M8" s="12">
        <f t="shared" si="1"/>
        <v>41619</v>
      </c>
      <c r="N8" s="12">
        <f>SUM(B8:M8)</f>
        <v>1800883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18429</v>
      </c>
      <c r="C9" s="14">
        <v>18719</v>
      </c>
      <c r="D9" s="14">
        <v>13216</v>
      </c>
      <c r="E9" s="14">
        <v>1175</v>
      </c>
      <c r="F9" s="14">
        <v>10853</v>
      </c>
      <c r="G9" s="14">
        <v>20307</v>
      </c>
      <c r="H9" s="14">
        <v>23906</v>
      </c>
      <c r="I9" s="14">
        <v>11195</v>
      </c>
      <c r="J9" s="14">
        <v>14845</v>
      </c>
      <c r="K9" s="14">
        <v>11272</v>
      </c>
      <c r="L9" s="14">
        <v>8148</v>
      </c>
      <c r="M9" s="14">
        <v>4858</v>
      </c>
      <c r="N9" s="12">
        <f aca="true" t="shared" si="2" ref="N9:N19">SUM(B9:M9)</f>
        <v>156923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18429</v>
      </c>
      <c r="C10" s="14">
        <f>+C9-C11</f>
        <v>18719</v>
      </c>
      <c r="D10" s="14">
        <f>+D9-D11</f>
        <v>13216</v>
      </c>
      <c r="E10" s="14">
        <f>+E9-E11</f>
        <v>1175</v>
      </c>
      <c r="F10" s="14">
        <f aca="true" t="shared" si="3" ref="F10:M10">+F9-F11</f>
        <v>10853</v>
      </c>
      <c r="G10" s="14">
        <f t="shared" si="3"/>
        <v>20307</v>
      </c>
      <c r="H10" s="14">
        <f t="shared" si="3"/>
        <v>23906</v>
      </c>
      <c r="I10" s="14">
        <f t="shared" si="3"/>
        <v>11195</v>
      </c>
      <c r="J10" s="14">
        <f t="shared" si="3"/>
        <v>14845</v>
      </c>
      <c r="K10" s="14">
        <f t="shared" si="3"/>
        <v>11272</v>
      </c>
      <c r="L10" s="14">
        <f t="shared" si="3"/>
        <v>8148</v>
      </c>
      <c r="M10" s="14">
        <f t="shared" si="3"/>
        <v>4858</v>
      </c>
      <c r="N10" s="12">
        <f t="shared" si="2"/>
        <v>156923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181933</v>
      </c>
      <c r="C12" s="14">
        <f>C13+C14+C15</f>
        <v>139087</v>
      </c>
      <c r="D12" s="14">
        <f>D13+D14+D15</f>
        <v>162288</v>
      </c>
      <c r="E12" s="14">
        <f>E13+E14+E15</f>
        <v>17468</v>
      </c>
      <c r="F12" s="14">
        <f aca="true" t="shared" si="4" ref="F12:M12">F13+F14+F15</f>
        <v>125949</v>
      </c>
      <c r="G12" s="14">
        <f t="shared" si="4"/>
        <v>205818</v>
      </c>
      <c r="H12" s="14">
        <f t="shared" si="4"/>
        <v>172217</v>
      </c>
      <c r="I12" s="14">
        <f t="shared" si="4"/>
        <v>164043</v>
      </c>
      <c r="J12" s="14">
        <f t="shared" si="4"/>
        <v>114564</v>
      </c>
      <c r="K12" s="14">
        <f t="shared" si="4"/>
        <v>129911</v>
      </c>
      <c r="L12" s="14">
        <f t="shared" si="4"/>
        <v>63619</v>
      </c>
      <c r="M12" s="14">
        <f t="shared" si="4"/>
        <v>34273</v>
      </c>
      <c r="N12" s="12">
        <f t="shared" si="2"/>
        <v>1511170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87645</v>
      </c>
      <c r="C13" s="14">
        <v>68691</v>
      </c>
      <c r="D13" s="14">
        <v>76806</v>
      </c>
      <c r="E13" s="14">
        <v>8372</v>
      </c>
      <c r="F13" s="14">
        <v>59432</v>
      </c>
      <c r="G13" s="14">
        <v>99009</v>
      </c>
      <c r="H13" s="14">
        <v>87733</v>
      </c>
      <c r="I13" s="14">
        <v>81533</v>
      </c>
      <c r="J13" s="14">
        <v>55291</v>
      </c>
      <c r="K13" s="14">
        <v>62158</v>
      </c>
      <c r="L13" s="14">
        <v>29845</v>
      </c>
      <c r="M13" s="14">
        <v>15630</v>
      </c>
      <c r="N13" s="12">
        <f t="shared" si="2"/>
        <v>732145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89659</v>
      </c>
      <c r="C14" s="14">
        <v>64725</v>
      </c>
      <c r="D14" s="14">
        <v>82629</v>
      </c>
      <c r="E14" s="14">
        <v>8511</v>
      </c>
      <c r="F14" s="14">
        <v>62747</v>
      </c>
      <c r="G14" s="14">
        <v>98867</v>
      </c>
      <c r="H14" s="14">
        <v>79020</v>
      </c>
      <c r="I14" s="14">
        <v>79788</v>
      </c>
      <c r="J14" s="14">
        <v>56010</v>
      </c>
      <c r="K14" s="14">
        <v>64675</v>
      </c>
      <c r="L14" s="14">
        <v>31792</v>
      </c>
      <c r="M14" s="14">
        <v>17888</v>
      </c>
      <c r="N14" s="12">
        <f t="shared" si="2"/>
        <v>736311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4629</v>
      </c>
      <c r="C15" s="14">
        <v>5671</v>
      </c>
      <c r="D15" s="14">
        <v>2853</v>
      </c>
      <c r="E15" s="14">
        <v>585</v>
      </c>
      <c r="F15" s="14">
        <v>3770</v>
      </c>
      <c r="G15" s="14">
        <v>7942</v>
      </c>
      <c r="H15" s="14">
        <v>5464</v>
      </c>
      <c r="I15" s="14">
        <v>2722</v>
      </c>
      <c r="J15" s="14">
        <v>3263</v>
      </c>
      <c r="K15" s="14">
        <v>3078</v>
      </c>
      <c r="L15" s="14">
        <v>1982</v>
      </c>
      <c r="M15" s="14">
        <v>755</v>
      </c>
      <c r="N15" s="12">
        <f t="shared" si="2"/>
        <v>42714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16498</v>
      </c>
      <c r="C16" s="14">
        <f>C17+C18+C19</f>
        <v>11771</v>
      </c>
      <c r="D16" s="14">
        <f>D17+D18+D19</f>
        <v>12914</v>
      </c>
      <c r="E16" s="14">
        <f>E17+E18+E19</f>
        <v>1430</v>
      </c>
      <c r="F16" s="14">
        <f aca="true" t="shared" si="5" ref="F16:M16">F17+F18+F19</f>
        <v>10405</v>
      </c>
      <c r="G16" s="14">
        <f t="shared" si="5"/>
        <v>18228</v>
      </c>
      <c r="H16" s="14">
        <f t="shared" si="5"/>
        <v>14868</v>
      </c>
      <c r="I16" s="14">
        <f t="shared" si="5"/>
        <v>14817</v>
      </c>
      <c r="J16" s="14">
        <f t="shared" si="5"/>
        <v>10646</v>
      </c>
      <c r="K16" s="14">
        <f t="shared" si="5"/>
        <v>13342</v>
      </c>
      <c r="L16" s="14">
        <f t="shared" si="5"/>
        <v>5383</v>
      </c>
      <c r="M16" s="14">
        <f t="shared" si="5"/>
        <v>2488</v>
      </c>
      <c r="N16" s="12">
        <f t="shared" si="2"/>
        <v>132790</v>
      </c>
    </row>
    <row r="17" spans="1:25" ht="18.75" customHeight="1">
      <c r="A17" s="15" t="s">
        <v>16</v>
      </c>
      <c r="B17" s="14">
        <v>13674</v>
      </c>
      <c r="C17" s="14">
        <v>9909</v>
      </c>
      <c r="D17" s="14">
        <v>10377</v>
      </c>
      <c r="E17" s="14">
        <v>1132</v>
      </c>
      <c r="F17" s="14">
        <v>8706</v>
      </c>
      <c r="G17" s="14">
        <v>15298</v>
      </c>
      <c r="H17" s="14">
        <v>12434</v>
      </c>
      <c r="I17" s="14">
        <v>12671</v>
      </c>
      <c r="J17" s="14">
        <v>8581</v>
      </c>
      <c r="K17" s="14">
        <v>10922</v>
      </c>
      <c r="L17" s="14">
        <v>4433</v>
      </c>
      <c r="M17" s="14">
        <v>1935</v>
      </c>
      <c r="N17" s="12">
        <f t="shared" si="2"/>
        <v>110072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2811</v>
      </c>
      <c r="C18" s="14">
        <v>1837</v>
      </c>
      <c r="D18" s="14">
        <v>2525</v>
      </c>
      <c r="E18" s="14">
        <v>290</v>
      </c>
      <c r="F18" s="14">
        <v>1690</v>
      </c>
      <c r="G18" s="14">
        <v>2907</v>
      </c>
      <c r="H18" s="14">
        <v>2421</v>
      </c>
      <c r="I18" s="14">
        <v>2128</v>
      </c>
      <c r="J18" s="14">
        <v>2056</v>
      </c>
      <c r="K18" s="14">
        <v>2407</v>
      </c>
      <c r="L18" s="14">
        <v>947</v>
      </c>
      <c r="M18" s="14">
        <v>550</v>
      </c>
      <c r="N18" s="12">
        <f t="shared" si="2"/>
        <v>22569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13</v>
      </c>
      <c r="C19" s="14">
        <v>25</v>
      </c>
      <c r="D19" s="14">
        <v>12</v>
      </c>
      <c r="E19" s="14">
        <v>8</v>
      </c>
      <c r="F19" s="14">
        <v>9</v>
      </c>
      <c r="G19" s="14">
        <v>23</v>
      </c>
      <c r="H19" s="14">
        <v>13</v>
      </c>
      <c r="I19" s="14">
        <v>18</v>
      </c>
      <c r="J19" s="14">
        <v>9</v>
      </c>
      <c r="K19" s="14">
        <v>13</v>
      </c>
      <c r="L19" s="14">
        <v>3</v>
      </c>
      <c r="M19" s="14">
        <v>3</v>
      </c>
      <c r="N19" s="12">
        <f t="shared" si="2"/>
        <v>149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135041</v>
      </c>
      <c r="C20" s="18">
        <f>C21+C22+C23</f>
        <v>82762</v>
      </c>
      <c r="D20" s="18">
        <f>D21+D22+D23</f>
        <v>79420</v>
      </c>
      <c r="E20" s="18">
        <f>E21+E22+E23</f>
        <v>9416</v>
      </c>
      <c r="F20" s="18">
        <f aca="true" t="shared" si="6" ref="F20:M20">F21+F22+F23</f>
        <v>66866</v>
      </c>
      <c r="G20" s="18">
        <f t="shared" si="6"/>
        <v>108940</v>
      </c>
      <c r="H20" s="18">
        <f t="shared" si="6"/>
        <v>109973</v>
      </c>
      <c r="I20" s="18">
        <f t="shared" si="6"/>
        <v>102840</v>
      </c>
      <c r="J20" s="18">
        <f t="shared" si="6"/>
        <v>70025</v>
      </c>
      <c r="K20" s="18">
        <f t="shared" si="6"/>
        <v>102134</v>
      </c>
      <c r="L20" s="18">
        <f t="shared" si="6"/>
        <v>42260</v>
      </c>
      <c r="M20" s="18">
        <f t="shared" si="6"/>
        <v>21032</v>
      </c>
      <c r="N20" s="12">
        <f aca="true" t="shared" si="7" ref="N20:N26">SUM(B20:M20)</f>
        <v>930709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69798</v>
      </c>
      <c r="C21" s="14">
        <v>45883</v>
      </c>
      <c r="D21" s="14">
        <v>41204</v>
      </c>
      <c r="E21" s="14">
        <v>5016</v>
      </c>
      <c r="F21" s="14">
        <v>34963</v>
      </c>
      <c r="G21" s="14">
        <v>58335</v>
      </c>
      <c r="H21" s="14">
        <v>62748</v>
      </c>
      <c r="I21" s="14">
        <v>56149</v>
      </c>
      <c r="J21" s="14">
        <v>37342</v>
      </c>
      <c r="K21" s="14">
        <v>53486</v>
      </c>
      <c r="L21" s="14">
        <v>22119</v>
      </c>
      <c r="M21" s="14">
        <v>10656</v>
      </c>
      <c r="N21" s="12">
        <f t="shared" si="7"/>
        <v>497699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62859</v>
      </c>
      <c r="C22" s="14">
        <v>34914</v>
      </c>
      <c r="D22" s="14">
        <v>37141</v>
      </c>
      <c r="E22" s="14">
        <v>4184</v>
      </c>
      <c r="F22" s="14">
        <v>30566</v>
      </c>
      <c r="G22" s="14">
        <v>48053</v>
      </c>
      <c r="H22" s="14">
        <v>45270</v>
      </c>
      <c r="I22" s="14">
        <v>45188</v>
      </c>
      <c r="J22" s="14">
        <v>31410</v>
      </c>
      <c r="K22" s="14">
        <v>47062</v>
      </c>
      <c r="L22" s="14">
        <v>19304</v>
      </c>
      <c r="M22" s="14">
        <v>10030</v>
      </c>
      <c r="N22" s="12">
        <f t="shared" si="7"/>
        <v>415981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2384</v>
      </c>
      <c r="C23" s="14">
        <v>1965</v>
      </c>
      <c r="D23" s="14">
        <v>1075</v>
      </c>
      <c r="E23" s="14">
        <v>216</v>
      </c>
      <c r="F23" s="14">
        <v>1337</v>
      </c>
      <c r="G23" s="14">
        <v>2552</v>
      </c>
      <c r="H23" s="14">
        <v>1955</v>
      </c>
      <c r="I23" s="14">
        <v>1503</v>
      </c>
      <c r="J23" s="14">
        <v>1273</v>
      </c>
      <c r="K23" s="14">
        <v>1586</v>
      </c>
      <c r="L23" s="14">
        <v>837</v>
      </c>
      <c r="M23" s="14">
        <v>346</v>
      </c>
      <c r="N23" s="12">
        <f t="shared" si="7"/>
        <v>17029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182202</v>
      </c>
      <c r="C24" s="14">
        <f>C25+C26</f>
        <v>132233</v>
      </c>
      <c r="D24" s="14">
        <f>D25+D26</f>
        <v>126882</v>
      </c>
      <c r="E24" s="14">
        <f>E25+E26</f>
        <v>17265</v>
      </c>
      <c r="F24" s="14">
        <f aca="true" t="shared" si="8" ref="F24:M24">F25+F26</f>
        <v>122648</v>
      </c>
      <c r="G24" s="14">
        <f t="shared" si="8"/>
        <v>187271</v>
      </c>
      <c r="H24" s="14">
        <f t="shared" si="8"/>
        <v>156640</v>
      </c>
      <c r="I24" s="14">
        <f t="shared" si="8"/>
        <v>128074</v>
      </c>
      <c r="J24" s="14">
        <f t="shared" si="8"/>
        <v>98796</v>
      </c>
      <c r="K24" s="14">
        <f t="shared" si="8"/>
        <v>105124</v>
      </c>
      <c r="L24" s="14">
        <f t="shared" si="8"/>
        <v>38419</v>
      </c>
      <c r="M24" s="14">
        <f t="shared" si="8"/>
        <v>19940</v>
      </c>
      <c r="N24" s="12">
        <f t="shared" si="7"/>
        <v>1315494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73213</v>
      </c>
      <c r="C25" s="14">
        <v>60093</v>
      </c>
      <c r="D25" s="14">
        <v>58307</v>
      </c>
      <c r="E25" s="14">
        <v>9071</v>
      </c>
      <c r="F25" s="14">
        <v>55811</v>
      </c>
      <c r="G25" s="14">
        <v>89897</v>
      </c>
      <c r="H25" s="14">
        <v>77783</v>
      </c>
      <c r="I25" s="14">
        <v>54073</v>
      </c>
      <c r="J25" s="14">
        <v>47034</v>
      </c>
      <c r="K25" s="14">
        <v>44239</v>
      </c>
      <c r="L25" s="14">
        <v>16268</v>
      </c>
      <c r="M25" s="14">
        <v>7480</v>
      </c>
      <c r="N25" s="12">
        <f t="shared" si="7"/>
        <v>593269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108989</v>
      </c>
      <c r="C26" s="14">
        <v>72140</v>
      </c>
      <c r="D26" s="14">
        <v>68575</v>
      </c>
      <c r="E26" s="14">
        <v>8194</v>
      </c>
      <c r="F26" s="14">
        <v>66837</v>
      </c>
      <c r="G26" s="14">
        <v>97374</v>
      </c>
      <c r="H26" s="14">
        <v>78857</v>
      </c>
      <c r="I26" s="14">
        <v>74001</v>
      </c>
      <c r="J26" s="14">
        <v>51762</v>
      </c>
      <c r="K26" s="14">
        <v>60885</v>
      </c>
      <c r="L26" s="14">
        <v>22151</v>
      </c>
      <c r="M26" s="14">
        <v>12460</v>
      </c>
      <c r="N26" s="12">
        <f t="shared" si="7"/>
        <v>722225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50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51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52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53</v>
      </c>
      <c r="B36" s="61">
        <f>B37+B38+B39+B40</f>
        <v>1083750.36520238</v>
      </c>
      <c r="C36" s="61">
        <f aca="true" t="shared" si="11" ref="C36:M36">C37+C38+C39+C40</f>
        <v>754050.223446</v>
      </c>
      <c r="D36" s="61">
        <f t="shared" si="11"/>
        <v>726365.029736</v>
      </c>
      <c r="E36" s="61">
        <f t="shared" si="11"/>
        <v>118177.3454736</v>
      </c>
      <c r="F36" s="61">
        <f t="shared" si="11"/>
        <v>713532.3437180502</v>
      </c>
      <c r="G36" s="61">
        <f t="shared" si="11"/>
        <v>908323.0856000001</v>
      </c>
      <c r="H36" s="61">
        <f t="shared" si="11"/>
        <v>939431.2436</v>
      </c>
      <c r="I36" s="61">
        <f t="shared" si="11"/>
        <v>808244.1365341999</v>
      </c>
      <c r="J36" s="61">
        <f t="shared" si="11"/>
        <v>667911.4124467999</v>
      </c>
      <c r="K36" s="61">
        <f t="shared" si="11"/>
        <v>748110.29212208</v>
      </c>
      <c r="L36" s="61">
        <f t="shared" si="11"/>
        <v>387404.76906546997</v>
      </c>
      <c r="M36" s="61">
        <f t="shared" si="11"/>
        <v>198687.89624896002</v>
      </c>
      <c r="N36" s="61">
        <f>N37+N38+N39+N40</f>
        <v>8053988.143193539</v>
      </c>
    </row>
    <row r="37" spans="1:14" ht="18.75" customHeight="1">
      <c r="A37" s="58" t="s">
        <v>54</v>
      </c>
      <c r="B37" s="55">
        <f aca="true" t="shared" si="12" ref="B37:M37">B29*B7</f>
        <v>1083801.8076</v>
      </c>
      <c r="C37" s="55">
        <f t="shared" si="12"/>
        <v>753914.9488</v>
      </c>
      <c r="D37" s="55">
        <f t="shared" si="12"/>
        <v>716337.856</v>
      </c>
      <c r="E37" s="55">
        <f t="shared" si="12"/>
        <v>117824.7554</v>
      </c>
      <c r="F37" s="55">
        <f t="shared" si="12"/>
        <v>713511.7990000001</v>
      </c>
      <c r="G37" s="55">
        <f t="shared" si="12"/>
        <v>908417.802</v>
      </c>
      <c r="H37" s="55">
        <f t="shared" si="12"/>
        <v>939208.266</v>
      </c>
      <c r="I37" s="55">
        <f t="shared" si="12"/>
        <v>808092.0924</v>
      </c>
      <c r="J37" s="55">
        <f t="shared" si="12"/>
        <v>667759.0244</v>
      </c>
      <c r="K37" s="55">
        <f t="shared" si="12"/>
        <v>747769.2827</v>
      </c>
      <c r="L37" s="55">
        <f t="shared" si="12"/>
        <v>387296.5831</v>
      </c>
      <c r="M37" s="55">
        <f t="shared" si="12"/>
        <v>198573.5413</v>
      </c>
      <c r="N37" s="57">
        <f>SUM(B37:M37)</f>
        <v>8042507.758699999</v>
      </c>
    </row>
    <row r="38" spans="1:14" ht="18.75" customHeight="1">
      <c r="A38" s="58" t="s">
        <v>55</v>
      </c>
      <c r="B38" s="55">
        <f aca="true" t="shared" si="13" ref="B38:M38">B30*B7</f>
        <v>-3308.52239762</v>
      </c>
      <c r="C38" s="55">
        <f t="shared" si="13"/>
        <v>-2257.2453539999997</v>
      </c>
      <c r="D38" s="55">
        <f t="shared" si="13"/>
        <v>-2190.6762639999997</v>
      </c>
      <c r="E38" s="55">
        <f t="shared" si="13"/>
        <v>-293.6899264</v>
      </c>
      <c r="F38" s="55">
        <f t="shared" si="13"/>
        <v>-2140.85528195</v>
      </c>
      <c r="G38" s="55">
        <f t="shared" si="13"/>
        <v>-2756.8764</v>
      </c>
      <c r="H38" s="55">
        <f t="shared" si="13"/>
        <v>-2674.5824</v>
      </c>
      <c r="I38" s="55">
        <f t="shared" si="13"/>
        <v>-2394.5558658</v>
      </c>
      <c r="J38" s="55">
        <f t="shared" si="13"/>
        <v>-1966.2119532000002</v>
      </c>
      <c r="K38" s="55">
        <f t="shared" si="13"/>
        <v>-2261.23057792</v>
      </c>
      <c r="L38" s="55">
        <f t="shared" si="13"/>
        <v>-1162.97403453</v>
      </c>
      <c r="M38" s="55">
        <f t="shared" si="13"/>
        <v>-604.6850510400001</v>
      </c>
      <c r="N38" s="25">
        <f>SUM(B38:M38)</f>
        <v>-24012.10550646</v>
      </c>
    </row>
    <row r="39" spans="1:14" ht="18.75" customHeight="1">
      <c r="A39" s="58" t="s">
        <v>56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57</v>
      </c>
      <c r="B40" s="55">
        <v>0</v>
      </c>
      <c r="C40" s="55">
        <v>0</v>
      </c>
      <c r="D40" s="55">
        <v>10056.45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10056.45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58</v>
      </c>
      <c r="B42" s="25">
        <f>+B43+B46+B54+B55</f>
        <v>-70030.2</v>
      </c>
      <c r="C42" s="25">
        <f aca="true" t="shared" si="15" ref="C42:M42">+C43+C46+C54+C55</f>
        <v>-70990.61</v>
      </c>
      <c r="D42" s="25">
        <f t="shared" si="15"/>
        <v>-50220.8</v>
      </c>
      <c r="E42" s="25">
        <f t="shared" si="15"/>
        <v>-4965</v>
      </c>
      <c r="F42" s="25">
        <f t="shared" si="15"/>
        <v>-41241.4</v>
      </c>
      <c r="G42" s="25">
        <f t="shared" si="15"/>
        <v>-77166.6</v>
      </c>
      <c r="H42" s="25">
        <f t="shared" si="15"/>
        <v>-89559.11</v>
      </c>
      <c r="I42" s="25">
        <f t="shared" si="15"/>
        <v>-42541</v>
      </c>
      <c r="J42" s="25">
        <f t="shared" si="15"/>
        <v>-56411</v>
      </c>
      <c r="K42" s="25">
        <f t="shared" si="15"/>
        <v>-42833.6</v>
      </c>
      <c r="L42" s="25">
        <f t="shared" si="15"/>
        <v>-30962.4</v>
      </c>
      <c r="M42" s="25">
        <f t="shared" si="15"/>
        <v>-18460.4</v>
      </c>
      <c r="N42" s="25">
        <f>+N43+N46+N54+N55</f>
        <v>-595382.12</v>
      </c>
    </row>
    <row r="43" spans="1:14" ht="18.75" customHeight="1">
      <c r="A43" s="17" t="s">
        <v>59</v>
      </c>
      <c r="B43" s="26">
        <f>B44+B45</f>
        <v>-70030.2</v>
      </c>
      <c r="C43" s="26">
        <f>C44+C45</f>
        <v>-71132.2</v>
      </c>
      <c r="D43" s="26">
        <f>D44+D45</f>
        <v>-50220.8</v>
      </c>
      <c r="E43" s="26">
        <f>E44+E45</f>
        <v>-4465</v>
      </c>
      <c r="F43" s="26">
        <f aca="true" t="shared" si="16" ref="F43:M43">F44+F45</f>
        <v>-41241.4</v>
      </c>
      <c r="G43" s="26">
        <f t="shared" si="16"/>
        <v>-77166.6</v>
      </c>
      <c r="H43" s="26">
        <f t="shared" si="16"/>
        <v>-90842.8</v>
      </c>
      <c r="I43" s="26">
        <f t="shared" si="16"/>
        <v>-42541</v>
      </c>
      <c r="J43" s="26">
        <f t="shared" si="16"/>
        <v>-56411</v>
      </c>
      <c r="K43" s="26">
        <f t="shared" si="16"/>
        <v>-42833.6</v>
      </c>
      <c r="L43" s="26">
        <f t="shared" si="16"/>
        <v>-30962.4</v>
      </c>
      <c r="M43" s="26">
        <f t="shared" si="16"/>
        <v>-18460.4</v>
      </c>
      <c r="N43" s="25">
        <f aca="true" t="shared" si="17" ref="N43:N55">SUM(B43:M43)</f>
        <v>-596307.4</v>
      </c>
    </row>
    <row r="44" spans="1:25" ht="18.75" customHeight="1">
      <c r="A44" s="13" t="s">
        <v>60</v>
      </c>
      <c r="B44" s="20">
        <f>ROUND(-B9*$D$3,2)</f>
        <v>-70030.2</v>
      </c>
      <c r="C44" s="20">
        <f>ROUND(-C9*$D$3,2)</f>
        <v>-71132.2</v>
      </c>
      <c r="D44" s="20">
        <f>ROUND(-D9*$D$3,2)</f>
        <v>-50220.8</v>
      </c>
      <c r="E44" s="20">
        <f>ROUND(-E9*$D$3,2)</f>
        <v>-4465</v>
      </c>
      <c r="F44" s="20">
        <f aca="true" t="shared" si="18" ref="F44:M44">ROUND(-F9*$D$3,2)</f>
        <v>-41241.4</v>
      </c>
      <c r="G44" s="20">
        <f t="shared" si="18"/>
        <v>-77166.6</v>
      </c>
      <c r="H44" s="20">
        <f t="shared" si="18"/>
        <v>-90842.8</v>
      </c>
      <c r="I44" s="20">
        <f t="shared" si="18"/>
        <v>-42541</v>
      </c>
      <c r="J44" s="20">
        <f t="shared" si="18"/>
        <v>-56411</v>
      </c>
      <c r="K44" s="20">
        <f t="shared" si="18"/>
        <v>-42833.6</v>
      </c>
      <c r="L44" s="20">
        <f t="shared" si="18"/>
        <v>-30962.4</v>
      </c>
      <c r="M44" s="20">
        <f t="shared" si="18"/>
        <v>-18460.4</v>
      </c>
      <c r="N44" s="47">
        <f t="shared" si="17"/>
        <v>-596307.4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104</v>
      </c>
      <c r="B54" s="27">
        <v>0</v>
      </c>
      <c r="C54" s="27">
        <v>141.59</v>
      </c>
      <c r="D54" s="27">
        <v>0</v>
      </c>
      <c r="E54" s="27">
        <v>0</v>
      </c>
      <c r="F54" s="27">
        <v>0</v>
      </c>
      <c r="G54" s="27">
        <v>0</v>
      </c>
      <c r="H54" s="27">
        <v>1783.69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1925.28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71</v>
      </c>
      <c r="B57" s="29">
        <f aca="true" t="shared" si="21" ref="B57:M57">+B36+B42</f>
        <v>1013720.1652023802</v>
      </c>
      <c r="C57" s="29">
        <f t="shared" si="21"/>
        <v>683059.613446</v>
      </c>
      <c r="D57" s="29">
        <f t="shared" si="21"/>
        <v>676144.229736</v>
      </c>
      <c r="E57" s="29">
        <f t="shared" si="21"/>
        <v>113212.3454736</v>
      </c>
      <c r="F57" s="29">
        <f t="shared" si="21"/>
        <v>672290.9437180501</v>
      </c>
      <c r="G57" s="29">
        <f t="shared" si="21"/>
        <v>831156.4856000001</v>
      </c>
      <c r="H57" s="29">
        <f t="shared" si="21"/>
        <v>849872.1336000001</v>
      </c>
      <c r="I57" s="29">
        <f t="shared" si="21"/>
        <v>765703.1365341999</v>
      </c>
      <c r="J57" s="29">
        <f t="shared" si="21"/>
        <v>611500.4124467999</v>
      </c>
      <c r="K57" s="29">
        <f t="shared" si="21"/>
        <v>705276.69212208</v>
      </c>
      <c r="L57" s="29">
        <f t="shared" si="21"/>
        <v>356442.36906546995</v>
      </c>
      <c r="M57" s="29">
        <f t="shared" si="21"/>
        <v>180227.49624896003</v>
      </c>
      <c r="N57" s="29">
        <f>SUM(B57:M57)</f>
        <v>7458606.02319354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1013720.1699999999</v>
      </c>
      <c r="C60" s="36">
        <f aca="true" t="shared" si="22" ref="C60:M60">SUM(C61:C74)</f>
        <v>683059.62</v>
      </c>
      <c r="D60" s="36">
        <f t="shared" si="22"/>
        <v>676144.23</v>
      </c>
      <c r="E60" s="36">
        <f t="shared" si="22"/>
        <v>113212.35</v>
      </c>
      <c r="F60" s="36">
        <f t="shared" si="22"/>
        <v>672290.94</v>
      </c>
      <c r="G60" s="36">
        <f t="shared" si="22"/>
        <v>831156.48</v>
      </c>
      <c r="H60" s="36">
        <f t="shared" si="22"/>
        <v>849872.1300000001</v>
      </c>
      <c r="I60" s="36">
        <f t="shared" si="22"/>
        <v>765703.13</v>
      </c>
      <c r="J60" s="36">
        <f t="shared" si="22"/>
        <v>611500.41</v>
      </c>
      <c r="K60" s="36">
        <f t="shared" si="22"/>
        <v>705276.69</v>
      </c>
      <c r="L60" s="36">
        <f t="shared" si="22"/>
        <v>356442.37</v>
      </c>
      <c r="M60" s="36">
        <f t="shared" si="22"/>
        <v>180227.49</v>
      </c>
      <c r="N60" s="29">
        <f>SUM(N61:N74)</f>
        <v>7458606.010000001</v>
      </c>
    </row>
    <row r="61" spans="1:15" ht="18.75" customHeight="1">
      <c r="A61" s="17" t="s">
        <v>73</v>
      </c>
      <c r="B61" s="36">
        <v>196704.1</v>
      </c>
      <c r="C61" s="36">
        <v>202556.44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399260.54000000004</v>
      </c>
      <c r="O61"/>
    </row>
    <row r="62" spans="1:15" ht="18.75" customHeight="1">
      <c r="A62" s="17" t="s">
        <v>74</v>
      </c>
      <c r="B62" s="36">
        <v>817016.07</v>
      </c>
      <c r="C62" s="36">
        <v>480503.18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1297519.25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676144.23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676144.23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113212.35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113212.35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672290.94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672290.94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831156.48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831156.48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671653.31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671653.31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178218.82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178218.82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765703.13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765703.13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611500.41</v>
      </c>
      <c r="K70" s="35">
        <v>0</v>
      </c>
      <c r="L70" s="35">
        <v>0</v>
      </c>
      <c r="M70" s="35">
        <v>0</v>
      </c>
      <c r="N70" s="29">
        <f t="shared" si="23"/>
        <v>611500.41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705276.69</v>
      </c>
      <c r="L71" s="35">
        <v>0</v>
      </c>
      <c r="M71" s="62"/>
      <c r="N71" s="26">
        <f t="shared" si="23"/>
        <v>705276.69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356442.37</v>
      </c>
      <c r="M72" s="35">
        <v>0</v>
      </c>
      <c r="N72" s="29">
        <f t="shared" si="23"/>
        <v>356442.37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180227.49</v>
      </c>
      <c r="N73" s="26">
        <f t="shared" si="23"/>
        <v>180227.49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103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5">
        <v>2.273000807639836</v>
      </c>
      <c r="C78" s="45">
        <v>2.2303734586518904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87</v>
      </c>
      <c r="B79" s="45">
        <v>1.9785993170281913</v>
      </c>
      <c r="C79" s="45">
        <v>1.8662625248882445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88</v>
      </c>
      <c r="B80" s="45">
        <v>0</v>
      </c>
      <c r="C80" s="45">
        <v>0</v>
      </c>
      <c r="D80" s="22">
        <f>(D$37+D$38+D$39)/D$7</f>
        <v>1.8147258302999596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89</v>
      </c>
      <c r="B81" s="45">
        <v>0</v>
      </c>
      <c r="C81" s="45">
        <v>0</v>
      </c>
      <c r="D81" s="45">
        <v>0</v>
      </c>
      <c r="E81" s="22">
        <f>(E$37+E$38+E$39)/E$7</f>
        <v>2.527641388407409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90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2.119061014068176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91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1.6803247822644498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92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1.976156234065444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93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1.9335561271536035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94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1.9199611765574185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95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2.162393363183931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96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2.067842580005362</v>
      </c>
      <c r="L88" s="45">
        <v>0</v>
      </c>
      <c r="M88" s="45">
        <v>0</v>
      </c>
      <c r="N88" s="26"/>
      <c r="W88"/>
    </row>
    <row r="89" spans="1:24" ht="18.75" customHeight="1">
      <c r="A89" s="17" t="s">
        <v>97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2.454585463162473</v>
      </c>
      <c r="M89" s="45">
        <v>0</v>
      </c>
      <c r="N89" s="63"/>
      <c r="X89"/>
    </row>
    <row r="90" spans="1:25" ht="18.75" customHeight="1">
      <c r="A90" s="34" t="s">
        <v>98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2.405684593345038</v>
      </c>
      <c r="N90" s="51"/>
      <c r="Y90"/>
    </row>
    <row r="91" ht="21" customHeight="1">
      <c r="A91" s="40" t="s">
        <v>101</v>
      </c>
    </row>
    <row r="92" ht="21" customHeight="1">
      <c r="A92" s="1" t="s">
        <v>100</v>
      </c>
    </row>
    <row r="93" ht="14.25">
      <c r="A93" s="1" t="s">
        <v>102</v>
      </c>
    </row>
    <row r="95" ht="14.25">
      <c r="B95" s="41"/>
    </row>
    <row r="96" ht="14.25">
      <c r="H96" s="42"/>
    </row>
    <row r="97" ht="14.25"/>
    <row r="98" spans="8:11" ht="14.25">
      <c r="H98" s="43"/>
      <c r="I98" s="44"/>
      <c r="J98" s="44"/>
      <c r="K98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2017-06-06T21:18:30Z</dcterms:modified>
  <cp:category/>
  <cp:version/>
  <cp:contentType/>
  <cp:contentStatus/>
</cp:coreProperties>
</file>