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<sst xmlns="http://schemas.openxmlformats.org/spreadsheetml/2006/main" count="105" uniqueCount="103">
  <si>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</si>
  <si>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</si>
  <si>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</si>
  <si>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</si>
  <si>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</si>
  <si>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</si>
  <si>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</si>
  <si>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</si>
  <si>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</si>
  <si>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</si>
  <si>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</si>
  <si>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</si>
  <si>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</si>
  <si>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</si>
  <si>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</si>
  <si>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</si>
  <si>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</si>
  <si>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</si>
  <si>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</si>
  <si>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</si>
  <si>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</si>
  <si>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</si>
  <si>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</si>
  <si>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</si>
  <si>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</si>
  <si>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</si>
  <si>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</si>
  <si>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</si>
  <si>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</si>
  <si>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</si>
  <si>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</si>
  <si>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</si>
  <si>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</si>
  <si>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</si>
  <si>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</si>
  <si>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</si>
  <si>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</si>
  <si>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</si>
  <si>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</si>
  <si>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</si>
  <si>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</si>
  <si>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</si>
  <si>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</si>
  <si>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</si>
  <si>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</si>
  <si>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</si>
  <si>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</si>
  <si>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</si>
  <si>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</si>
  <si>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</si>
  <si>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</si>
  <si>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</si>
  <si>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</si>
  <si>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</si>
  <si>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</si>
  <si>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</si>
  <si>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</si>
  <si>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</si>
  <si>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</si>
  <si>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</si>
  <si>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</si>
  <si>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</si>
  <si>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</si>
  <si>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</si>
  <si>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</si>
  <si>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</si>
  <si>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</si>
  <si>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</si>
  <si>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</si>
  <si>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</si>
  <si>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</si>
  <si>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</si>
  <si>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</si>
  <si>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</si>
  <si>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</si>
  <si>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</si>
  <si>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</si>
  <si>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</si>
  <si>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</si>
  <si>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</si>
  <si>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</si>
  <si>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</si>
  <si>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</si>
  <si>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</si>
  <si>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</si>
  <si>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</si>
  <si>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</si>
  <si>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</si>
  <si>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</si>
  <si>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</si>
  <si>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</si>
  <si>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</si>
  <si>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</si>
  <si>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</si>
  <si>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</si>
  <si>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</si>
  <si>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</si>
  <si>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</si>
  <si>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</si>
  <si>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09/05/17 - VENCIMENTO 16/05/17</t>
  </si>
  <si>
    <t>5.3. Revisão de Remuneração pelo Transporte Coletivo (1)</t>
  </si>
  <si>
    <t>8. Tarifa de Remuneração por Passageiro (2)</t>
  </si>
  <si>
    <t>Nota: (1) Revisão de remuneração da rede da madrugada, janeiro/2017, áreas 1.0, 2.0 e 5.0.
  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</si>
</sst>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517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517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517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549287</v>
      </c>
      <c r="C7" s="10">
        <f>C8+C20+C24</f>
        <v>406617</v>
      </c>
      <c r="D7" s="10">
        <f>D8+D20+D24</f>
        <v>410143</v>
      </c>
      <c r="E7" s="10">
        <f>E8+E20+E24</f>
        <v>47269</v>
      </c>
      <c r="F7" s="10">
        <f aca="true" t="shared" si="0" ref="F7:M7">F8+F20+F24</f>
        <v>349731</v>
      </c>
      <c r="G7" s="10">
        <f t="shared" si="0"/>
        <v>564770</v>
      </c>
      <c r="H7" s="10">
        <f t="shared" si="0"/>
        <v>508611</v>
      </c>
      <c r="I7" s="10">
        <f t="shared" si="0"/>
        <v>445420</v>
      </c>
      <c r="J7" s="10">
        <f t="shared" si="0"/>
        <v>320054</v>
      </c>
      <c r="K7" s="10">
        <f t="shared" si="0"/>
        <v>407377</v>
      </c>
      <c r="L7" s="10">
        <f t="shared" si="0"/>
        <v>162822</v>
      </c>
      <c r="M7" s="10">
        <f t="shared" si="0"/>
        <v>94692</v>
      </c>
      <c r="N7" s="10">
        <f>+N8+N20+N24</f>
        <v>4266793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230066</v>
      </c>
      <c r="C8" s="12">
        <f>+C9+C12+C16</f>
        <v>183119</v>
      </c>
      <c r="D8" s="12">
        <f>+D9+D12+D16</f>
        <v>201437</v>
      </c>
      <c r="E8" s="12">
        <f>+E9+E12+E16</f>
        <v>22110</v>
      </c>
      <c r="F8" s="12">
        <f aca="true" t="shared" si="1" ref="F8:M8">+F9+F12+F16</f>
        <v>156010</v>
      </c>
      <c r="G8" s="12">
        <f t="shared" si="1"/>
        <v>261242</v>
      </c>
      <c r="H8" s="12">
        <f t="shared" si="1"/>
        <v>229521</v>
      </c>
      <c r="I8" s="12">
        <f t="shared" si="1"/>
        <v>205695</v>
      </c>
      <c r="J8" s="12">
        <f t="shared" si="1"/>
        <v>148932</v>
      </c>
      <c r="K8" s="12">
        <f t="shared" si="1"/>
        <v>178639</v>
      </c>
      <c r="L8" s="12">
        <f t="shared" si="1"/>
        <v>81752</v>
      </c>
      <c r="M8" s="12">
        <f t="shared" si="1"/>
        <v>49149</v>
      </c>
      <c r="N8" s="12">
        <f>SUM(B8:M8)</f>
        <v>1947672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20485</v>
      </c>
      <c r="C9" s="14">
        <v>20809</v>
      </c>
      <c r="D9" s="14">
        <v>15025</v>
      </c>
      <c r="E9" s="14">
        <v>1351</v>
      </c>
      <c r="F9" s="14">
        <v>11966</v>
      </c>
      <c r="G9" s="14">
        <v>23519</v>
      </c>
      <c r="H9" s="14">
        <v>27061</v>
      </c>
      <c r="I9" s="14">
        <v>12605</v>
      </c>
      <c r="J9" s="14">
        <v>16548</v>
      </c>
      <c r="K9" s="14">
        <v>14713</v>
      </c>
      <c r="L9" s="14">
        <v>9035</v>
      </c>
      <c r="M9" s="14">
        <v>6044</v>
      </c>
      <c r="N9" s="12">
        <f aca="true" t="shared" si="2" ref="N9:N19">SUM(B9:M9)</f>
        <v>179161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20485</v>
      </c>
      <c r="C10" s="14">
        <f>+C9-C11</f>
        <v>20809</v>
      </c>
      <c r="D10" s="14">
        <f>+D9-D11</f>
        <v>15025</v>
      </c>
      <c r="E10" s="14">
        <f>+E9-E11</f>
        <v>1351</v>
      </c>
      <c r="F10" s="14">
        <f aca="true" t="shared" si="3" ref="F10:M10">+F9-F11</f>
        <v>11966</v>
      </c>
      <c r="G10" s="14">
        <f t="shared" si="3"/>
        <v>23519</v>
      </c>
      <c r="H10" s="14">
        <f t="shared" si="3"/>
        <v>27061</v>
      </c>
      <c r="I10" s="14">
        <f t="shared" si="3"/>
        <v>12605</v>
      </c>
      <c r="J10" s="14">
        <f t="shared" si="3"/>
        <v>16548</v>
      </c>
      <c r="K10" s="14">
        <f t="shared" si="3"/>
        <v>14713</v>
      </c>
      <c r="L10" s="14">
        <f t="shared" si="3"/>
        <v>9035</v>
      </c>
      <c r="M10" s="14">
        <f t="shared" si="3"/>
        <v>6044</v>
      </c>
      <c r="N10" s="12">
        <f t="shared" si="2"/>
        <v>179161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187114</v>
      </c>
      <c r="C12" s="14">
        <f>C13+C14+C15</f>
        <v>146787</v>
      </c>
      <c r="D12" s="14">
        <f>D13+D14+D15</f>
        <v>169164</v>
      </c>
      <c r="E12" s="14">
        <f>E13+E14+E15</f>
        <v>18931</v>
      </c>
      <c r="F12" s="14">
        <f aca="true" t="shared" si="4" ref="F12:M12">F13+F14+F15</f>
        <v>130039</v>
      </c>
      <c r="G12" s="14">
        <f t="shared" si="4"/>
        <v>213498</v>
      </c>
      <c r="H12" s="14">
        <f t="shared" si="4"/>
        <v>182049</v>
      </c>
      <c r="I12" s="14">
        <f t="shared" si="4"/>
        <v>172680</v>
      </c>
      <c r="J12" s="14">
        <f t="shared" si="4"/>
        <v>118176</v>
      </c>
      <c r="K12" s="14">
        <f t="shared" si="4"/>
        <v>144109</v>
      </c>
      <c r="L12" s="14">
        <f t="shared" si="4"/>
        <v>65572</v>
      </c>
      <c r="M12" s="14">
        <f t="shared" si="4"/>
        <v>39390</v>
      </c>
      <c r="N12" s="12">
        <f t="shared" si="2"/>
        <v>1587509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88317</v>
      </c>
      <c r="C13" s="14">
        <v>70854</v>
      </c>
      <c r="D13" s="14">
        <v>78952</v>
      </c>
      <c r="E13" s="14">
        <v>9090</v>
      </c>
      <c r="F13" s="14">
        <v>60514</v>
      </c>
      <c r="G13" s="14">
        <v>100417</v>
      </c>
      <c r="H13" s="14">
        <v>90971</v>
      </c>
      <c r="I13" s="14">
        <v>84320</v>
      </c>
      <c r="J13" s="14">
        <v>55925</v>
      </c>
      <c r="K13" s="14">
        <v>67940</v>
      </c>
      <c r="L13" s="14">
        <v>30244</v>
      </c>
      <c r="M13" s="14">
        <v>17857</v>
      </c>
      <c r="N13" s="12">
        <f t="shared" si="2"/>
        <v>755401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93593</v>
      </c>
      <c r="C14" s="14">
        <v>69246</v>
      </c>
      <c r="D14" s="14">
        <v>86787</v>
      </c>
      <c r="E14" s="14">
        <v>9178</v>
      </c>
      <c r="F14" s="14">
        <v>65020</v>
      </c>
      <c r="G14" s="14">
        <v>103541</v>
      </c>
      <c r="H14" s="14">
        <v>84529</v>
      </c>
      <c r="I14" s="14">
        <v>85046</v>
      </c>
      <c r="J14" s="14">
        <v>58512</v>
      </c>
      <c r="K14" s="14">
        <v>72421</v>
      </c>
      <c r="L14" s="14">
        <v>33094</v>
      </c>
      <c r="M14" s="14">
        <v>20572</v>
      </c>
      <c r="N14" s="12">
        <f t="shared" si="2"/>
        <v>781539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5204</v>
      </c>
      <c r="C15" s="14">
        <v>6687</v>
      </c>
      <c r="D15" s="14">
        <v>3425</v>
      </c>
      <c r="E15" s="14">
        <v>663</v>
      </c>
      <c r="F15" s="14">
        <v>4505</v>
      </c>
      <c r="G15" s="14">
        <v>9540</v>
      </c>
      <c r="H15" s="14">
        <v>6549</v>
      </c>
      <c r="I15" s="14">
        <v>3314</v>
      </c>
      <c r="J15" s="14">
        <v>3739</v>
      </c>
      <c r="K15" s="14">
        <v>3748</v>
      </c>
      <c r="L15" s="14">
        <v>2234</v>
      </c>
      <c r="M15" s="14">
        <v>961</v>
      </c>
      <c r="N15" s="12">
        <f t="shared" si="2"/>
        <v>50569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22467</v>
      </c>
      <c r="C16" s="14">
        <f>C17+C18+C19</f>
        <v>15523</v>
      </c>
      <c r="D16" s="14">
        <f>D17+D18+D19</f>
        <v>17248</v>
      </c>
      <c r="E16" s="14">
        <f>E17+E18+E19</f>
        <v>1828</v>
      </c>
      <c r="F16" s="14">
        <f aca="true" t="shared" si="5" ref="F16:M16">F17+F18+F19</f>
        <v>14005</v>
      </c>
      <c r="G16" s="14">
        <f t="shared" si="5"/>
        <v>24225</v>
      </c>
      <c r="H16" s="14">
        <f t="shared" si="5"/>
        <v>20411</v>
      </c>
      <c r="I16" s="14">
        <f t="shared" si="5"/>
        <v>20410</v>
      </c>
      <c r="J16" s="14">
        <f t="shared" si="5"/>
        <v>14208</v>
      </c>
      <c r="K16" s="14">
        <f t="shared" si="5"/>
        <v>19817</v>
      </c>
      <c r="L16" s="14">
        <f t="shared" si="5"/>
        <v>7145</v>
      </c>
      <c r="M16" s="14">
        <f t="shared" si="5"/>
        <v>3715</v>
      </c>
      <c r="N16" s="12">
        <f t="shared" si="2"/>
        <v>181002</v>
      </c>
    </row>
    <row r="17" spans="1:25" ht="18.75" customHeight="1">
      <c r="A17" s="15" t="s">
        <v>16</v>
      </c>
      <c r="B17" s="14">
        <v>15889</v>
      </c>
      <c r="C17" s="14">
        <v>11603</v>
      </c>
      <c r="D17" s="14">
        <v>11581</v>
      </c>
      <c r="E17" s="14">
        <v>1275</v>
      </c>
      <c r="F17" s="14">
        <v>9954</v>
      </c>
      <c r="G17" s="14">
        <v>17486</v>
      </c>
      <c r="H17" s="14">
        <v>14422</v>
      </c>
      <c r="I17" s="14">
        <v>15040</v>
      </c>
      <c r="J17" s="14">
        <v>9832</v>
      </c>
      <c r="K17" s="14">
        <v>13923</v>
      </c>
      <c r="L17" s="14">
        <v>5040</v>
      </c>
      <c r="M17" s="14">
        <v>2529</v>
      </c>
      <c r="N17" s="12">
        <f t="shared" si="2"/>
        <v>128574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6452</v>
      </c>
      <c r="C18" s="14">
        <v>3759</v>
      </c>
      <c r="D18" s="14">
        <v>5577</v>
      </c>
      <c r="E18" s="14">
        <v>538</v>
      </c>
      <c r="F18" s="14">
        <v>3909</v>
      </c>
      <c r="G18" s="14">
        <v>6491</v>
      </c>
      <c r="H18" s="14">
        <v>5843</v>
      </c>
      <c r="I18" s="14">
        <v>5256</v>
      </c>
      <c r="J18" s="14">
        <v>4293</v>
      </c>
      <c r="K18" s="14">
        <v>5804</v>
      </c>
      <c r="L18" s="14">
        <v>2057</v>
      </c>
      <c r="M18" s="14">
        <v>1158</v>
      </c>
      <c r="N18" s="12">
        <f t="shared" si="2"/>
        <v>51137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126</v>
      </c>
      <c r="C19" s="14">
        <v>161</v>
      </c>
      <c r="D19" s="14">
        <v>90</v>
      </c>
      <c r="E19" s="14">
        <v>15</v>
      </c>
      <c r="F19" s="14">
        <v>142</v>
      </c>
      <c r="G19" s="14">
        <v>248</v>
      </c>
      <c r="H19" s="14">
        <v>146</v>
      </c>
      <c r="I19" s="14">
        <v>114</v>
      </c>
      <c r="J19" s="14">
        <v>83</v>
      </c>
      <c r="K19" s="14">
        <v>90</v>
      </c>
      <c r="L19" s="14">
        <v>48</v>
      </c>
      <c r="M19" s="14">
        <v>28</v>
      </c>
      <c r="N19" s="12">
        <f t="shared" si="2"/>
        <v>1291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137532</v>
      </c>
      <c r="C20" s="18">
        <f>C21+C22+C23</f>
        <v>86923</v>
      </c>
      <c r="D20" s="18">
        <f>D21+D22+D23</f>
        <v>80977</v>
      </c>
      <c r="E20" s="18">
        <f>E21+E22+E23</f>
        <v>8651</v>
      </c>
      <c r="F20" s="18">
        <f aca="true" t="shared" si="6" ref="F20:M20">F21+F22+F23</f>
        <v>69438</v>
      </c>
      <c r="G20" s="18">
        <f t="shared" si="6"/>
        <v>112739</v>
      </c>
      <c r="H20" s="18">
        <f t="shared" si="6"/>
        <v>116583</v>
      </c>
      <c r="I20" s="18">
        <f t="shared" si="6"/>
        <v>107541</v>
      </c>
      <c r="J20" s="18">
        <f t="shared" si="6"/>
        <v>71959</v>
      </c>
      <c r="K20" s="18">
        <f t="shared" si="6"/>
        <v>113377</v>
      </c>
      <c r="L20" s="18">
        <f t="shared" si="6"/>
        <v>43219</v>
      </c>
      <c r="M20" s="18">
        <f t="shared" si="6"/>
        <v>24267</v>
      </c>
      <c r="N20" s="12">
        <f aca="true" t="shared" si="7" ref="N20:N26">SUM(B20:M20)</f>
        <v>973206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70264</v>
      </c>
      <c r="C21" s="14">
        <v>47504</v>
      </c>
      <c r="D21" s="14">
        <v>41972</v>
      </c>
      <c r="E21" s="14">
        <v>4754</v>
      </c>
      <c r="F21" s="14">
        <v>35939</v>
      </c>
      <c r="G21" s="14">
        <v>59189</v>
      </c>
      <c r="H21" s="14">
        <v>65134</v>
      </c>
      <c r="I21" s="14">
        <v>57790</v>
      </c>
      <c r="J21" s="14">
        <v>37926</v>
      </c>
      <c r="K21" s="14">
        <v>58593</v>
      </c>
      <c r="L21" s="14">
        <v>22399</v>
      </c>
      <c r="M21" s="14">
        <v>12215</v>
      </c>
      <c r="N21" s="12">
        <f t="shared" si="7"/>
        <v>513679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64631</v>
      </c>
      <c r="C22" s="14">
        <v>37068</v>
      </c>
      <c r="D22" s="14">
        <v>37673</v>
      </c>
      <c r="E22" s="14">
        <v>3702</v>
      </c>
      <c r="F22" s="14">
        <v>31897</v>
      </c>
      <c r="G22" s="14">
        <v>50257</v>
      </c>
      <c r="H22" s="14">
        <v>49066</v>
      </c>
      <c r="I22" s="14">
        <v>47994</v>
      </c>
      <c r="J22" s="14">
        <v>32564</v>
      </c>
      <c r="K22" s="14">
        <v>52734</v>
      </c>
      <c r="L22" s="14">
        <v>19859</v>
      </c>
      <c r="M22" s="14">
        <v>11597</v>
      </c>
      <c r="N22" s="12">
        <f t="shared" si="7"/>
        <v>439042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2637</v>
      </c>
      <c r="C23" s="14">
        <v>2351</v>
      </c>
      <c r="D23" s="14">
        <v>1332</v>
      </c>
      <c r="E23" s="14">
        <v>195</v>
      </c>
      <c r="F23" s="14">
        <v>1602</v>
      </c>
      <c r="G23" s="14">
        <v>3293</v>
      </c>
      <c r="H23" s="14">
        <v>2383</v>
      </c>
      <c r="I23" s="14">
        <v>1757</v>
      </c>
      <c r="J23" s="14">
        <v>1469</v>
      </c>
      <c r="K23" s="14">
        <v>2050</v>
      </c>
      <c r="L23" s="14">
        <v>961</v>
      </c>
      <c r="M23" s="14">
        <v>455</v>
      </c>
      <c r="N23" s="12">
        <f t="shared" si="7"/>
        <v>20485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181689</v>
      </c>
      <c r="C24" s="14">
        <f>C25+C26</f>
        <v>136575</v>
      </c>
      <c r="D24" s="14">
        <f>D25+D26</f>
        <v>127729</v>
      </c>
      <c r="E24" s="14">
        <f>E25+E26</f>
        <v>16508</v>
      </c>
      <c r="F24" s="14">
        <f aca="true" t="shared" si="8" ref="F24:M24">F25+F26</f>
        <v>124283</v>
      </c>
      <c r="G24" s="14">
        <f t="shared" si="8"/>
        <v>190789</v>
      </c>
      <c r="H24" s="14">
        <f t="shared" si="8"/>
        <v>162507</v>
      </c>
      <c r="I24" s="14">
        <f t="shared" si="8"/>
        <v>132184</v>
      </c>
      <c r="J24" s="14">
        <f t="shared" si="8"/>
        <v>99163</v>
      </c>
      <c r="K24" s="14">
        <f t="shared" si="8"/>
        <v>115361</v>
      </c>
      <c r="L24" s="14">
        <f t="shared" si="8"/>
        <v>37851</v>
      </c>
      <c r="M24" s="14">
        <f t="shared" si="8"/>
        <v>21276</v>
      </c>
      <c r="N24" s="12">
        <f t="shared" si="7"/>
        <v>1345915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74956</v>
      </c>
      <c r="C25" s="14">
        <v>64541</v>
      </c>
      <c r="D25" s="14">
        <v>60361</v>
      </c>
      <c r="E25" s="14">
        <v>8663</v>
      </c>
      <c r="F25" s="14">
        <v>58049</v>
      </c>
      <c r="G25" s="14">
        <v>94184</v>
      </c>
      <c r="H25" s="14">
        <v>83014</v>
      </c>
      <c r="I25" s="14">
        <v>57516</v>
      </c>
      <c r="J25" s="14">
        <v>49325</v>
      </c>
      <c r="K25" s="14">
        <v>50423</v>
      </c>
      <c r="L25" s="14">
        <v>16894</v>
      </c>
      <c r="M25" s="14">
        <v>8288</v>
      </c>
      <c r="N25" s="12">
        <f t="shared" si="7"/>
        <v>626214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106733</v>
      </c>
      <c r="C26" s="14">
        <v>72034</v>
      </c>
      <c r="D26" s="14">
        <v>67368</v>
      </c>
      <c r="E26" s="14">
        <v>7845</v>
      </c>
      <c r="F26" s="14">
        <v>66234</v>
      </c>
      <c r="G26" s="14">
        <v>96605</v>
      </c>
      <c r="H26" s="14">
        <v>79493</v>
      </c>
      <c r="I26" s="14">
        <v>74668</v>
      </c>
      <c r="J26" s="14">
        <v>49838</v>
      </c>
      <c r="K26" s="14">
        <v>64938</v>
      </c>
      <c r="L26" s="14">
        <v>20957</v>
      </c>
      <c r="M26" s="14">
        <v>12988</v>
      </c>
      <c r="N26" s="12">
        <f t="shared" si="7"/>
        <v>719701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1114467.68010702</v>
      </c>
      <c r="C36" s="60">
        <f aca="true" t="shared" si="11" ref="C36:M36">C37+C38+C39+C40</f>
        <v>797137.8483185</v>
      </c>
      <c r="D36" s="60">
        <f t="shared" si="11"/>
        <v>754269.0932571499</v>
      </c>
      <c r="E36" s="60">
        <f t="shared" si="11"/>
        <v>119471.96194959998</v>
      </c>
      <c r="F36" s="60">
        <f t="shared" si="11"/>
        <v>741017.8167885501</v>
      </c>
      <c r="G36" s="60">
        <f t="shared" si="11"/>
        <v>948877.8180000001</v>
      </c>
      <c r="H36" s="60">
        <f t="shared" si="11"/>
        <v>1000232.8698999999</v>
      </c>
      <c r="I36" s="60">
        <f t="shared" si="11"/>
        <v>855041.1939559999</v>
      </c>
      <c r="J36" s="60">
        <f t="shared" si="11"/>
        <v>692005.9748522</v>
      </c>
      <c r="K36" s="60">
        <f t="shared" si="11"/>
        <v>842063.55727952</v>
      </c>
      <c r="L36" s="60">
        <f t="shared" si="11"/>
        <v>399620.30049546</v>
      </c>
      <c r="M36" s="60">
        <f t="shared" si="11"/>
        <v>227693.73380352</v>
      </c>
      <c r="N36" s="60">
        <f>N37+N38+N39+N40</f>
        <v>8491899.848707518</v>
      </c>
    </row>
    <row r="37" spans="1:14" ht="18.75" customHeight="1">
      <c r="A37" s="57" t="s">
        <v>54</v>
      </c>
      <c r="B37" s="54">
        <f aca="true" t="shared" si="12" ref="B37:M37">B29*B7</f>
        <v>1114613.1804</v>
      </c>
      <c r="C37" s="54">
        <f t="shared" si="12"/>
        <v>797131.9667999999</v>
      </c>
      <c r="D37" s="54">
        <f t="shared" si="12"/>
        <v>744327.5164</v>
      </c>
      <c r="E37" s="54">
        <f t="shared" si="12"/>
        <v>119122.60689999998</v>
      </c>
      <c r="F37" s="54">
        <f t="shared" si="12"/>
        <v>741079.9890000001</v>
      </c>
      <c r="G37" s="54">
        <f t="shared" si="12"/>
        <v>949095.9850000001</v>
      </c>
      <c r="H37" s="54">
        <f t="shared" si="12"/>
        <v>1000183.5314999999</v>
      </c>
      <c r="I37" s="54">
        <f t="shared" si="12"/>
        <v>855028.232</v>
      </c>
      <c r="J37" s="54">
        <f t="shared" si="12"/>
        <v>691924.7426</v>
      </c>
      <c r="K37" s="54">
        <f t="shared" si="12"/>
        <v>842007.5213</v>
      </c>
      <c r="L37" s="54">
        <f t="shared" si="12"/>
        <v>399548.9058</v>
      </c>
      <c r="M37" s="54">
        <f t="shared" si="12"/>
        <v>227667.9756</v>
      </c>
      <c r="N37" s="56">
        <f>SUM(B37:M37)</f>
        <v>8481732.153299998</v>
      </c>
    </row>
    <row r="38" spans="1:14" ht="18.75" customHeight="1">
      <c r="A38" s="57" t="s">
        <v>55</v>
      </c>
      <c r="B38" s="54">
        <f aca="true" t="shared" si="13" ref="B38:M38">B30*B7</f>
        <v>-3402.58029298</v>
      </c>
      <c r="C38" s="54">
        <f t="shared" si="13"/>
        <v>-2386.6384814999997</v>
      </c>
      <c r="D38" s="54">
        <f t="shared" si="13"/>
        <v>-2276.2731428499997</v>
      </c>
      <c r="E38" s="54">
        <f t="shared" si="13"/>
        <v>-296.9249504</v>
      </c>
      <c r="F38" s="54">
        <f t="shared" si="13"/>
        <v>-2223.57221145</v>
      </c>
      <c r="G38" s="54">
        <f t="shared" si="13"/>
        <v>-2880.327</v>
      </c>
      <c r="H38" s="54">
        <f t="shared" si="13"/>
        <v>-2848.2216</v>
      </c>
      <c r="I38" s="54">
        <f t="shared" si="13"/>
        <v>-2533.638044</v>
      </c>
      <c r="J38" s="54">
        <f t="shared" si="13"/>
        <v>-2037.3677478</v>
      </c>
      <c r="K38" s="54">
        <f t="shared" si="13"/>
        <v>-2546.20402048</v>
      </c>
      <c r="L38" s="54">
        <f t="shared" si="13"/>
        <v>-1199.76530454</v>
      </c>
      <c r="M38" s="54">
        <f t="shared" si="13"/>
        <v>-693.28179648</v>
      </c>
      <c r="N38" s="25">
        <f>SUM(B38:M38)</f>
        <v>-25324.79459248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10056.45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10056.45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+B43+B46+B54+B55</f>
        <v>-71318.67</v>
      </c>
      <c r="C42" s="25">
        <f aca="true" t="shared" si="15" ref="C42:M42">+C43+C46+C54+C55</f>
        <v>-77908.41</v>
      </c>
      <c r="D42" s="25">
        <f t="shared" si="15"/>
        <v>-57095</v>
      </c>
      <c r="E42" s="25">
        <f t="shared" si="15"/>
        <v>-5633.8</v>
      </c>
      <c r="F42" s="25">
        <f t="shared" si="15"/>
        <v>-45470.8</v>
      </c>
      <c r="G42" s="25">
        <f t="shared" si="15"/>
        <v>-89372.2</v>
      </c>
      <c r="H42" s="25">
        <f t="shared" si="15"/>
        <v>-103074.37000000001</v>
      </c>
      <c r="I42" s="25">
        <f t="shared" si="15"/>
        <v>-47899</v>
      </c>
      <c r="J42" s="25">
        <f t="shared" si="15"/>
        <v>-62882.4</v>
      </c>
      <c r="K42" s="25">
        <f t="shared" si="15"/>
        <v>-55909.4</v>
      </c>
      <c r="L42" s="25">
        <f t="shared" si="15"/>
        <v>-34333</v>
      </c>
      <c r="M42" s="25">
        <f t="shared" si="15"/>
        <v>-22967.2</v>
      </c>
      <c r="N42" s="25">
        <f>+N43+N46+N54+N55</f>
        <v>-673864.2499999999</v>
      </c>
    </row>
    <row r="43" spans="1:14" ht="18.75" customHeight="1">
      <c r="A43" s="17" t="s">
        <v>59</v>
      </c>
      <c r="B43" s="26">
        <f>B44+B45</f>
        <v>-77843</v>
      </c>
      <c r="C43" s="26">
        <f>C44+C45</f>
        <v>-79074.2</v>
      </c>
      <c r="D43" s="26">
        <f>D44+D45</f>
        <v>-57095</v>
      </c>
      <c r="E43" s="26">
        <f>E44+E45</f>
        <v>-5133.8</v>
      </c>
      <c r="F43" s="26">
        <f aca="true" t="shared" si="16" ref="F43:M43">F44+F45</f>
        <v>-45470.8</v>
      </c>
      <c r="G43" s="26">
        <f t="shared" si="16"/>
        <v>-89372.2</v>
      </c>
      <c r="H43" s="26">
        <f t="shared" si="16"/>
        <v>-102831.8</v>
      </c>
      <c r="I43" s="26">
        <f t="shared" si="16"/>
        <v>-47899</v>
      </c>
      <c r="J43" s="26">
        <f t="shared" si="16"/>
        <v>-62882.4</v>
      </c>
      <c r="K43" s="26">
        <f t="shared" si="16"/>
        <v>-55909.4</v>
      </c>
      <c r="L43" s="26">
        <f t="shared" si="16"/>
        <v>-34333</v>
      </c>
      <c r="M43" s="26">
        <f t="shared" si="16"/>
        <v>-22967.2</v>
      </c>
      <c r="N43" s="25">
        <f aca="true" t="shared" si="17" ref="N43:N55">SUM(B43:M43)</f>
        <v>-680811.7999999999</v>
      </c>
    </row>
    <row r="44" spans="1:25" ht="18.75" customHeight="1">
      <c r="A44" s="13" t="s">
        <v>60</v>
      </c>
      <c r="B44" s="20">
        <f>ROUND(-B9*$D$3,2)</f>
        <v>-77843</v>
      </c>
      <c r="C44" s="20">
        <f>ROUND(-C9*$D$3,2)</f>
        <v>-79074.2</v>
      </c>
      <c r="D44" s="20">
        <f>ROUND(-D9*$D$3,2)</f>
        <v>-57095</v>
      </c>
      <c r="E44" s="20">
        <f>ROUND(-E9*$D$3,2)</f>
        <v>-5133.8</v>
      </c>
      <c r="F44" s="20">
        <f aca="true" t="shared" si="18" ref="F44:M44">ROUND(-F9*$D$3,2)</f>
        <v>-45470.8</v>
      </c>
      <c r="G44" s="20">
        <f t="shared" si="18"/>
        <v>-89372.2</v>
      </c>
      <c r="H44" s="20">
        <f t="shared" si="18"/>
        <v>-102831.8</v>
      </c>
      <c r="I44" s="20">
        <f t="shared" si="18"/>
        <v>-47899</v>
      </c>
      <c r="J44" s="20">
        <f t="shared" si="18"/>
        <v>-62882.4</v>
      </c>
      <c r="K44" s="20">
        <f t="shared" si="18"/>
        <v>-55909.4</v>
      </c>
      <c r="L44" s="20">
        <f t="shared" si="18"/>
        <v>-34333</v>
      </c>
      <c r="M44" s="20">
        <f t="shared" si="18"/>
        <v>-22967.2</v>
      </c>
      <c r="N44" s="46">
        <f t="shared" si="17"/>
        <v>-680811.7999999999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-1000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100</v>
      </c>
      <c r="B54" s="27">
        <v>6524.33</v>
      </c>
      <c r="C54" s="27">
        <v>1165.79</v>
      </c>
      <c r="D54" s="27">
        <v>0</v>
      </c>
      <c r="E54" s="27">
        <v>0</v>
      </c>
      <c r="F54" s="27">
        <v>0</v>
      </c>
      <c r="G54" s="27">
        <v>0</v>
      </c>
      <c r="H54" s="27">
        <v>257.43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7947.55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0"/>
    </row>
    <row r="57" spans="1:25" ht="15.75">
      <c r="A57" s="2" t="s">
        <v>71</v>
      </c>
      <c r="B57" s="29">
        <f aca="true" t="shared" si="21" ref="B57:M57">+B36+B42</f>
        <v>1043149.01010702</v>
      </c>
      <c r="C57" s="29">
        <f t="shared" si="21"/>
        <v>719229.4383185</v>
      </c>
      <c r="D57" s="29">
        <f t="shared" si="21"/>
        <v>697174.0932571499</v>
      </c>
      <c r="E57" s="29">
        <f t="shared" si="21"/>
        <v>113838.16194959998</v>
      </c>
      <c r="F57" s="29">
        <f t="shared" si="21"/>
        <v>695547.0167885501</v>
      </c>
      <c r="G57" s="29">
        <f t="shared" si="21"/>
        <v>859505.6180000001</v>
      </c>
      <c r="H57" s="29">
        <f t="shared" si="21"/>
        <v>897158.4998999999</v>
      </c>
      <c r="I57" s="29">
        <f t="shared" si="21"/>
        <v>807142.1939559999</v>
      </c>
      <c r="J57" s="29">
        <f t="shared" si="21"/>
        <v>629123.5748522</v>
      </c>
      <c r="K57" s="29">
        <f t="shared" si="21"/>
        <v>786154.15727952</v>
      </c>
      <c r="L57" s="29">
        <f t="shared" si="21"/>
        <v>365287.30049546</v>
      </c>
      <c r="M57" s="29">
        <f t="shared" si="21"/>
        <v>204726.53380352</v>
      </c>
      <c r="N57" s="29">
        <f>SUM(B57:M57)</f>
        <v>7818035.59870752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72</v>
      </c>
      <c r="B60" s="36">
        <f>SUM(B61:B74)</f>
        <v>1043149</v>
      </c>
      <c r="C60" s="36">
        <f aca="true" t="shared" si="22" ref="C60:M60">SUM(C61:C74)</f>
        <v>719229.44</v>
      </c>
      <c r="D60" s="36">
        <f t="shared" si="22"/>
        <v>697174.1</v>
      </c>
      <c r="E60" s="36">
        <f t="shared" si="22"/>
        <v>113838.17</v>
      </c>
      <c r="F60" s="36">
        <f t="shared" si="22"/>
        <v>695547.02</v>
      </c>
      <c r="G60" s="36">
        <f t="shared" si="22"/>
        <v>859505.62</v>
      </c>
      <c r="H60" s="36">
        <f t="shared" si="22"/>
        <v>897158.49</v>
      </c>
      <c r="I60" s="36">
        <f t="shared" si="22"/>
        <v>807142.19</v>
      </c>
      <c r="J60" s="36">
        <f t="shared" si="22"/>
        <v>629123.57</v>
      </c>
      <c r="K60" s="36">
        <f t="shared" si="22"/>
        <v>786154.16</v>
      </c>
      <c r="L60" s="36">
        <f t="shared" si="22"/>
        <v>365287.3</v>
      </c>
      <c r="M60" s="36">
        <f t="shared" si="22"/>
        <v>204726.54</v>
      </c>
      <c r="N60" s="29">
        <f>SUM(N61:N74)</f>
        <v>7818035.6</v>
      </c>
    </row>
    <row r="61" spans="1:15" ht="18.75" customHeight="1">
      <c r="A61" s="17" t="s">
        <v>73</v>
      </c>
      <c r="B61" s="36">
        <v>202418.67</v>
      </c>
      <c r="C61" s="36">
        <v>209508.39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411927.06000000006</v>
      </c>
      <c r="O61"/>
    </row>
    <row r="62" spans="1:15" ht="18.75" customHeight="1">
      <c r="A62" s="17" t="s">
        <v>74</v>
      </c>
      <c r="B62" s="36">
        <v>840730.33</v>
      </c>
      <c r="C62" s="36">
        <v>509721.05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1350451.38</v>
      </c>
      <c r="O62"/>
    </row>
    <row r="63" spans="1:16" ht="18.75" customHeight="1">
      <c r="A63" s="17" t="s">
        <v>75</v>
      </c>
      <c r="B63" s="35">
        <v>0</v>
      </c>
      <c r="C63" s="35">
        <v>0</v>
      </c>
      <c r="D63" s="26">
        <v>697174.1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697174.1</v>
      </c>
      <c r="P63"/>
    </row>
    <row r="64" spans="1:17" ht="18.75" customHeight="1">
      <c r="A64" s="17" t="s">
        <v>76</v>
      </c>
      <c r="B64" s="35">
        <v>0</v>
      </c>
      <c r="C64" s="35">
        <v>0</v>
      </c>
      <c r="D64" s="35">
        <v>0</v>
      </c>
      <c r="E64" s="26">
        <v>113838.17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113838.17</v>
      </c>
      <c r="Q64"/>
    </row>
    <row r="65" spans="1:18" ht="18.75" customHeight="1">
      <c r="A65" s="17" t="s">
        <v>77</v>
      </c>
      <c r="B65" s="35">
        <v>0</v>
      </c>
      <c r="C65" s="35">
        <v>0</v>
      </c>
      <c r="D65" s="35">
        <v>0</v>
      </c>
      <c r="E65" s="35">
        <v>0</v>
      </c>
      <c r="F65" s="26">
        <v>695547.02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695547.02</v>
      </c>
      <c r="R65"/>
    </row>
    <row r="66" spans="1:19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859505.62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859505.62</v>
      </c>
      <c r="S66"/>
    </row>
    <row r="67" spans="1:20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697663.64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697663.64</v>
      </c>
      <c r="T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199494.85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199494.85</v>
      </c>
      <c r="T68"/>
    </row>
    <row r="69" spans="1:21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807142.19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807142.19</v>
      </c>
      <c r="U69"/>
    </row>
    <row r="70" spans="1:22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629123.57</v>
      </c>
      <c r="K70" s="35">
        <v>0</v>
      </c>
      <c r="L70" s="35">
        <v>0</v>
      </c>
      <c r="M70" s="35">
        <v>0</v>
      </c>
      <c r="N70" s="29">
        <f t="shared" si="23"/>
        <v>629123.57</v>
      </c>
      <c r="V70"/>
    </row>
    <row r="71" spans="1:23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786154.16</v>
      </c>
      <c r="L71" s="35">
        <v>0</v>
      </c>
      <c r="M71" s="61"/>
      <c r="N71" s="26">
        <f t="shared" si="23"/>
        <v>786154.16</v>
      </c>
      <c r="W71"/>
    </row>
    <row r="72" spans="1:24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365287.3</v>
      </c>
      <c r="M72" s="35">
        <v>0</v>
      </c>
      <c r="N72" s="29">
        <f t="shared" si="23"/>
        <v>365287.3</v>
      </c>
      <c r="X72"/>
    </row>
    <row r="73" spans="1:25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204726.54</v>
      </c>
      <c r="N73" s="26">
        <f t="shared" si="23"/>
        <v>204726.54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101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86</v>
      </c>
      <c r="B78" s="44">
        <v>2.2716152811981436</v>
      </c>
      <c r="C78" s="44">
        <v>2.2386782352313617</v>
      </c>
      <c r="D78" s="44">
        <v>0</v>
      </c>
      <c r="E78" s="44">
        <v>0</v>
      </c>
      <c r="F78" s="35">
        <v>0</v>
      </c>
      <c r="G78" s="35">
        <v>0</v>
      </c>
      <c r="H78" s="44">
        <v>0</v>
      </c>
      <c r="I78" s="44">
        <v>0</v>
      </c>
      <c r="J78" s="44">
        <v>0</v>
      </c>
      <c r="K78" s="35">
        <v>0</v>
      </c>
      <c r="L78" s="44">
        <v>0</v>
      </c>
      <c r="M78" s="44">
        <v>0</v>
      </c>
      <c r="N78" s="29"/>
      <c r="O78"/>
    </row>
    <row r="79" spans="1:15" ht="18.75" customHeight="1">
      <c r="A79" s="17" t="s">
        <v>87</v>
      </c>
      <c r="B79" s="44">
        <v>1.9784358547002905</v>
      </c>
      <c r="C79" s="44">
        <v>1.8658839906428126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6" ht="18.75" customHeight="1">
      <c r="A80" s="17" t="s">
        <v>88</v>
      </c>
      <c r="B80" s="44">
        <v>0</v>
      </c>
      <c r="C80" s="44">
        <v>0</v>
      </c>
      <c r="D80" s="22">
        <f>(D$37+D$38+D$39)/D$7</f>
        <v>1.8145199192894916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6"/>
      <c r="P80"/>
    </row>
    <row r="81" spans="1:17" ht="18.75" customHeight="1">
      <c r="A81" s="17" t="s">
        <v>89</v>
      </c>
      <c r="B81" s="44">
        <v>0</v>
      </c>
      <c r="C81" s="44">
        <v>0</v>
      </c>
      <c r="D81" s="44">
        <v>0</v>
      </c>
      <c r="E81" s="22">
        <f>(E$37+E$38+E$39)/E$7</f>
        <v>2.527490785707334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Q81"/>
    </row>
    <row r="82" spans="1:18" ht="18.75" customHeight="1">
      <c r="A82" s="17" t="s">
        <v>90</v>
      </c>
      <c r="B82" s="44">
        <v>0</v>
      </c>
      <c r="C82" s="44">
        <v>0</v>
      </c>
      <c r="D82" s="44">
        <v>0</v>
      </c>
      <c r="E82" s="44">
        <v>0</v>
      </c>
      <c r="F82" s="44">
        <f>(F$37+F$38+F$39)/F$7</f>
        <v>2.118822228480032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6"/>
      <c r="R82"/>
    </row>
    <row r="83" spans="1:19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35">
        <v>0</v>
      </c>
      <c r="G83" s="44">
        <f>(G$37+G$38+G$39)/G$7</f>
        <v>1.6801137064645786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S83"/>
    </row>
    <row r="84" spans="1:20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35">
        <v>0</v>
      </c>
      <c r="H84" s="44">
        <v>1.976605874541191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T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1.9328310428150073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1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f>(I$37+I$38+I$39)/I$7</f>
        <v>1.9196291005253467</v>
      </c>
      <c r="J86" s="44">
        <v>0</v>
      </c>
      <c r="K86" s="35">
        <v>0</v>
      </c>
      <c r="L86" s="44">
        <v>0</v>
      </c>
      <c r="M86" s="44">
        <v>0</v>
      </c>
      <c r="N86" s="26"/>
      <c r="U86"/>
    </row>
    <row r="87" spans="1:22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f>(J$37+J$38+J$39)/J$7</f>
        <v>2.162153807958032</v>
      </c>
      <c r="K87" s="35">
        <v>0</v>
      </c>
      <c r="L87" s="44">
        <v>0</v>
      </c>
      <c r="M87" s="44">
        <v>0</v>
      </c>
      <c r="N87" s="29"/>
      <c r="V87"/>
    </row>
    <row r="88" spans="1:23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22">
        <f>(K$37+K$38+K$39)/K$7</f>
        <v>2.067037553125287</v>
      </c>
      <c r="L88" s="44">
        <v>0</v>
      </c>
      <c r="M88" s="44">
        <v>0</v>
      </c>
      <c r="N88" s="26"/>
      <c r="W88"/>
    </row>
    <row r="89" spans="1:24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44">
        <f>(L$37+L$38+L$39)/L$7</f>
        <v>2.454338483100932</v>
      </c>
      <c r="M89" s="44">
        <v>0</v>
      </c>
      <c r="N89" s="62"/>
      <c r="X89"/>
    </row>
    <row r="90" spans="1:25" ht="18.75" customHeight="1">
      <c r="A90" s="34" t="s">
        <v>98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9">
        <f>(M$37+M$38+M$39)/M$7</f>
        <v>2.4045720209048285</v>
      </c>
      <c r="N90" s="50"/>
      <c r="Y90"/>
    </row>
    <row r="91" spans="1:13" ht="43.5" customHeight="1">
      <c r="A91" s="72" t="s">
        <v>102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4" ht="14.25">
      <c r="B94" s="40"/>
    </row>
    <row r="95" ht="14.25">
      <c r="H95" s="41"/>
    </row>
    <row r="96" ht="14.25"/>
    <row r="97" spans="8:11" ht="14.25">
      <c r="H97" s="42"/>
      <c r="I97" s="43"/>
      <c r="J97" s="43"/>
      <c r="K97" s="43"/>
    </row>
  </sheetData>
  <sheetProtection/>
  <mergeCells count="7">
    <mergeCell ref="A91:M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2017-05-15T14:06:03Z</dcterms:modified>
  <cp:category/>
  <cp:version/>
  <cp:contentType/>
  <cp:contentStatus/>
</cp:coreProperties>
</file>