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<sst xmlns="http://schemas.openxmlformats.org/spreadsheetml/2006/main" count="105" uniqueCount="103">
  <si>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</si>
  <si>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</si>
  <si>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</si>
  <si>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</si>
  <si>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</si>
  <si>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</si>
  <si>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</si>
  <si>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</si>
  <si>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</si>
  <si>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</si>
  <si>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</si>
  <si>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</si>
  <si>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</si>
  <si>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</si>
  <si>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</si>
  <si>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</si>
  <si>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</si>
  <si>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</si>
  <si>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</si>
  <si>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</si>
  <si>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</si>
  <si>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</si>
  <si>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</si>
  <si>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</si>
  <si>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</si>
  <si>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</si>
  <si>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</si>
  <si>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</si>
  <si>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</si>
  <si>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</si>
  <si>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</si>
  <si>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</si>
  <si>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</si>
  <si>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</si>
  <si>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</si>
  <si>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</si>
  <si>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</si>
  <si>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</si>
  <si>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</si>
  <si>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</si>
  <si>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</si>
  <si>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</si>
  <si>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</si>
  <si>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</si>
  <si>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</si>
  <si>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</si>
  <si>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</si>
  <si>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</si>
  <si>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</si>
  <si>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</si>
  <si>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</si>
  <si>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</si>
  <si>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</si>
  <si>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</si>
  <si>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</si>
  <si>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</si>
  <si>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</si>
  <si>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</si>
  <si>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</si>
  <si>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</si>
  <si>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</si>
  <si>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</si>
  <si>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</si>
  <si>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</si>
  <si>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</si>
  <si>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</si>
  <si>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</si>
  <si>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</si>
  <si>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</si>
  <si>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</si>
  <si>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</si>
  <si>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</si>
  <si>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</si>
  <si>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</si>
  <si>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</si>
  <si>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</si>
  <si>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</si>
  <si>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</si>
  <si>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</si>
  <si>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</si>
  <si>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</si>
  <si>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</si>
  <si>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</si>
  <si>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</si>
  <si>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</si>
  <si>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</si>
  <si>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</si>
  <si>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</si>
  <si>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</si>
  <si>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</si>
  <si>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</si>
  <si>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</si>
  <si>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</si>
  <si>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</si>
  <si>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</si>
  <si>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</si>
  <si>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</si>
  <si>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</si>
  <si>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05/05/17 - VENCIMENTO 12/05/17</t>
  </si>
  <si>
    <t>5.3. Revisão de Remuneração pelo Transporte Coletivo (1)</t>
  </si>
  <si>
    <t>5.4. Revisão de Remuneração pelo Serviço Atende (2)</t>
  </si>
  <si>
    <t>8. Tarifa de Remuneração por Passageiro (3)</t>
  </si>
  <si>
    <t>Nota: (1) Revisão de passageiros transportados, período de 06 a 16/04/17, área 5.0, total de 47.206 passageiros; e reembolso de pedágio período de 17/03/17 a 17/04/17, área 1.0.
            (2) Revisão de remuneração do serviço atende, meses de dezembro/16 e janeiro/17, área 3.0.
  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</si>
</sst>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6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6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6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7539062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500540</v>
      </c>
      <c r="C7" s="10">
        <f>C8+C20+C24</f>
        <v>364966</v>
      </c>
      <c r="D7" s="10">
        <f>D8+D20+D24</f>
        <v>377623</v>
      </c>
      <c r="E7" s="10">
        <f>E8+E20+E24</f>
        <v>50167</v>
      </c>
      <c r="F7" s="10">
        <f aca="true" t="shared" si="0" ref="F7:M7">F8+F20+F24</f>
        <v>322841</v>
      </c>
      <c r="G7" s="10">
        <f t="shared" si="0"/>
        <v>516587</v>
      </c>
      <c r="H7" s="10">
        <f t="shared" si="0"/>
        <v>467687</v>
      </c>
      <c r="I7" s="10">
        <f t="shared" si="0"/>
        <v>416668</v>
      </c>
      <c r="J7" s="10">
        <f t="shared" si="0"/>
        <v>296364</v>
      </c>
      <c r="K7" s="10">
        <f t="shared" si="0"/>
        <v>365665</v>
      </c>
      <c r="L7" s="10">
        <f t="shared" si="0"/>
        <v>148818</v>
      </c>
      <c r="M7" s="10">
        <f t="shared" si="0"/>
        <v>87867</v>
      </c>
      <c r="N7" s="10">
        <f>+N8+N20+N24</f>
        <v>3915793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217520</v>
      </c>
      <c r="C8" s="12">
        <f>+C9+C12+C16</f>
        <v>170752</v>
      </c>
      <c r="D8" s="12">
        <f>+D9+D12+D16</f>
        <v>191423</v>
      </c>
      <c r="E8" s="12">
        <f>+E9+E12+E16</f>
        <v>23066</v>
      </c>
      <c r="F8" s="12">
        <f aca="true" t="shared" si="1" ref="F8:M8">+F9+F12+F16</f>
        <v>149029</v>
      </c>
      <c r="G8" s="12">
        <f t="shared" si="1"/>
        <v>246691</v>
      </c>
      <c r="H8" s="12">
        <f t="shared" si="1"/>
        <v>217375</v>
      </c>
      <c r="I8" s="12">
        <f t="shared" si="1"/>
        <v>199030</v>
      </c>
      <c r="J8" s="12">
        <f t="shared" si="1"/>
        <v>142604</v>
      </c>
      <c r="K8" s="12">
        <f t="shared" si="1"/>
        <v>166874</v>
      </c>
      <c r="L8" s="12">
        <f t="shared" si="1"/>
        <v>76600</v>
      </c>
      <c r="M8" s="12">
        <f t="shared" si="1"/>
        <v>46797</v>
      </c>
      <c r="N8" s="12">
        <f>SUM(B8:M8)</f>
        <v>1847761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19524</v>
      </c>
      <c r="C9" s="14">
        <v>19776</v>
      </c>
      <c r="D9" s="14">
        <v>13942</v>
      </c>
      <c r="E9" s="14">
        <v>1360</v>
      </c>
      <c r="F9" s="14">
        <v>11224</v>
      </c>
      <c r="G9" s="14">
        <v>22033</v>
      </c>
      <c r="H9" s="14">
        <v>26164</v>
      </c>
      <c r="I9" s="14">
        <v>11963</v>
      </c>
      <c r="J9" s="14">
        <v>15679</v>
      </c>
      <c r="K9" s="14">
        <v>12962</v>
      </c>
      <c r="L9" s="14">
        <v>8359</v>
      </c>
      <c r="M9" s="14">
        <v>5651</v>
      </c>
      <c r="N9" s="12">
        <f aca="true" t="shared" si="2" ref="N9:N19">SUM(B9:M9)</f>
        <v>168637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19524</v>
      </c>
      <c r="C10" s="14">
        <f>+C9-C11</f>
        <v>19776</v>
      </c>
      <c r="D10" s="14">
        <f>+D9-D11</f>
        <v>13942</v>
      </c>
      <c r="E10" s="14">
        <f>+E9-E11</f>
        <v>1360</v>
      </c>
      <c r="F10" s="14">
        <f aca="true" t="shared" si="3" ref="F10:M10">+F9-F11</f>
        <v>11224</v>
      </c>
      <c r="G10" s="14">
        <f t="shared" si="3"/>
        <v>22033</v>
      </c>
      <c r="H10" s="14">
        <f t="shared" si="3"/>
        <v>26164</v>
      </c>
      <c r="I10" s="14">
        <f t="shared" si="3"/>
        <v>11963</v>
      </c>
      <c r="J10" s="14">
        <f t="shared" si="3"/>
        <v>15679</v>
      </c>
      <c r="K10" s="14">
        <f t="shared" si="3"/>
        <v>12962</v>
      </c>
      <c r="L10" s="14">
        <f t="shared" si="3"/>
        <v>8359</v>
      </c>
      <c r="M10" s="14">
        <f t="shared" si="3"/>
        <v>5651</v>
      </c>
      <c r="N10" s="12">
        <f t="shared" si="2"/>
        <v>168637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173688</v>
      </c>
      <c r="C12" s="14">
        <f>C13+C14+C15</f>
        <v>134783</v>
      </c>
      <c r="D12" s="14">
        <f>D13+D14+D15</f>
        <v>158974</v>
      </c>
      <c r="E12" s="14">
        <f>E13+E14+E15</f>
        <v>19538</v>
      </c>
      <c r="F12" s="14">
        <f aca="true" t="shared" si="4" ref="F12:M12">F13+F14+F15</f>
        <v>122485</v>
      </c>
      <c r="G12" s="14">
        <f t="shared" si="4"/>
        <v>199043</v>
      </c>
      <c r="H12" s="14">
        <f t="shared" si="4"/>
        <v>169020</v>
      </c>
      <c r="I12" s="14">
        <f t="shared" si="4"/>
        <v>164767</v>
      </c>
      <c r="J12" s="14">
        <f t="shared" si="4"/>
        <v>111616</v>
      </c>
      <c r="K12" s="14">
        <f t="shared" si="4"/>
        <v>132488</v>
      </c>
      <c r="L12" s="14">
        <f t="shared" si="4"/>
        <v>60624</v>
      </c>
      <c r="M12" s="14">
        <f t="shared" si="4"/>
        <v>37075</v>
      </c>
      <c r="N12" s="12">
        <f t="shared" si="2"/>
        <v>1484101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80793</v>
      </c>
      <c r="C13" s="14">
        <v>64325</v>
      </c>
      <c r="D13" s="14">
        <v>73193</v>
      </c>
      <c r="E13" s="14">
        <v>9299</v>
      </c>
      <c r="F13" s="14">
        <v>56408</v>
      </c>
      <c r="G13" s="14">
        <v>93362</v>
      </c>
      <c r="H13" s="14">
        <v>83472</v>
      </c>
      <c r="I13" s="14">
        <v>79445</v>
      </c>
      <c r="J13" s="14">
        <v>52504</v>
      </c>
      <c r="K13" s="14">
        <v>61752</v>
      </c>
      <c r="L13" s="14">
        <v>28126</v>
      </c>
      <c r="M13" s="14">
        <v>16730</v>
      </c>
      <c r="N13" s="12">
        <f t="shared" si="2"/>
        <v>699409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88500</v>
      </c>
      <c r="C14" s="14">
        <v>64738</v>
      </c>
      <c r="D14" s="14">
        <v>82798</v>
      </c>
      <c r="E14" s="14">
        <v>9594</v>
      </c>
      <c r="F14" s="14">
        <v>62178</v>
      </c>
      <c r="G14" s="14">
        <v>97659</v>
      </c>
      <c r="H14" s="14">
        <v>79844</v>
      </c>
      <c r="I14" s="14">
        <v>82457</v>
      </c>
      <c r="J14" s="14">
        <v>55910</v>
      </c>
      <c r="K14" s="14">
        <v>67523</v>
      </c>
      <c r="L14" s="14">
        <v>30667</v>
      </c>
      <c r="M14" s="14">
        <v>19493</v>
      </c>
      <c r="N14" s="12">
        <f t="shared" si="2"/>
        <v>741361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4395</v>
      </c>
      <c r="C15" s="14">
        <v>5720</v>
      </c>
      <c r="D15" s="14">
        <v>2983</v>
      </c>
      <c r="E15" s="14">
        <v>645</v>
      </c>
      <c r="F15" s="14">
        <v>3899</v>
      </c>
      <c r="G15" s="14">
        <v>8022</v>
      </c>
      <c r="H15" s="14">
        <v>5704</v>
      </c>
      <c r="I15" s="14">
        <v>2865</v>
      </c>
      <c r="J15" s="14">
        <v>3202</v>
      </c>
      <c r="K15" s="14">
        <v>3213</v>
      </c>
      <c r="L15" s="14">
        <v>1831</v>
      </c>
      <c r="M15" s="14">
        <v>852</v>
      </c>
      <c r="N15" s="12">
        <f t="shared" si="2"/>
        <v>43331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24308</v>
      </c>
      <c r="C16" s="14">
        <f>C17+C18+C19</f>
        <v>16193</v>
      </c>
      <c r="D16" s="14">
        <f>D17+D18+D19</f>
        <v>18507</v>
      </c>
      <c r="E16" s="14">
        <f>E17+E18+E19</f>
        <v>2168</v>
      </c>
      <c r="F16" s="14">
        <f aca="true" t="shared" si="5" ref="F16:M16">F17+F18+F19</f>
        <v>15320</v>
      </c>
      <c r="G16" s="14">
        <f t="shared" si="5"/>
        <v>25615</v>
      </c>
      <c r="H16" s="14">
        <f t="shared" si="5"/>
        <v>22191</v>
      </c>
      <c r="I16" s="14">
        <f t="shared" si="5"/>
        <v>22300</v>
      </c>
      <c r="J16" s="14">
        <f t="shared" si="5"/>
        <v>15309</v>
      </c>
      <c r="K16" s="14">
        <f t="shared" si="5"/>
        <v>21424</v>
      </c>
      <c r="L16" s="14">
        <f t="shared" si="5"/>
        <v>7617</v>
      </c>
      <c r="M16" s="14">
        <f t="shared" si="5"/>
        <v>4071</v>
      </c>
      <c r="N16" s="12">
        <f t="shared" si="2"/>
        <v>195023</v>
      </c>
    </row>
    <row r="17" spans="1:25" ht="18.75" customHeight="1">
      <c r="A17" s="15" t="s">
        <v>16</v>
      </c>
      <c r="B17" s="14">
        <v>15772</v>
      </c>
      <c r="C17" s="14">
        <v>11289</v>
      </c>
      <c r="D17" s="14">
        <v>11331</v>
      </c>
      <c r="E17" s="14">
        <v>1404</v>
      </c>
      <c r="F17" s="14">
        <v>10065</v>
      </c>
      <c r="G17" s="14">
        <v>17188</v>
      </c>
      <c r="H17" s="14">
        <v>14503</v>
      </c>
      <c r="I17" s="14">
        <v>15389</v>
      </c>
      <c r="J17" s="14">
        <v>9786</v>
      </c>
      <c r="K17" s="14">
        <v>13922</v>
      </c>
      <c r="L17" s="14">
        <v>5020</v>
      </c>
      <c r="M17" s="14">
        <v>2521</v>
      </c>
      <c r="N17" s="12">
        <f t="shared" si="2"/>
        <v>128190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8314</v>
      </c>
      <c r="C18" s="14">
        <v>4675</v>
      </c>
      <c r="D18" s="14">
        <v>7050</v>
      </c>
      <c r="E18" s="14">
        <v>748</v>
      </c>
      <c r="F18" s="14">
        <v>5034</v>
      </c>
      <c r="G18" s="14">
        <v>8089</v>
      </c>
      <c r="H18" s="14">
        <v>7485</v>
      </c>
      <c r="I18" s="14">
        <v>6755</v>
      </c>
      <c r="J18" s="14">
        <v>5419</v>
      </c>
      <c r="K18" s="14">
        <v>7385</v>
      </c>
      <c r="L18" s="14">
        <v>2521</v>
      </c>
      <c r="M18" s="14">
        <v>1516</v>
      </c>
      <c r="N18" s="12">
        <f t="shared" si="2"/>
        <v>64991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222</v>
      </c>
      <c r="C19" s="14">
        <v>229</v>
      </c>
      <c r="D19" s="14">
        <v>126</v>
      </c>
      <c r="E19" s="14">
        <v>16</v>
      </c>
      <c r="F19" s="14">
        <v>221</v>
      </c>
      <c r="G19" s="14">
        <v>338</v>
      </c>
      <c r="H19" s="14">
        <v>203</v>
      </c>
      <c r="I19" s="14">
        <v>156</v>
      </c>
      <c r="J19" s="14">
        <v>104</v>
      </c>
      <c r="K19" s="14">
        <v>117</v>
      </c>
      <c r="L19" s="14">
        <v>76</v>
      </c>
      <c r="M19" s="14">
        <v>34</v>
      </c>
      <c r="N19" s="12">
        <f t="shared" si="2"/>
        <v>1842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124793</v>
      </c>
      <c r="C20" s="18">
        <f>C21+C22+C23</f>
        <v>77762</v>
      </c>
      <c r="D20" s="18">
        <f>D21+D22+D23</f>
        <v>73433</v>
      </c>
      <c r="E20" s="18">
        <f>E21+E22+E23</f>
        <v>9745</v>
      </c>
      <c r="F20" s="18">
        <f aca="true" t="shared" si="6" ref="F20:M20">F21+F22+F23</f>
        <v>62881</v>
      </c>
      <c r="G20" s="18">
        <f t="shared" si="6"/>
        <v>103627</v>
      </c>
      <c r="H20" s="18">
        <f t="shared" si="6"/>
        <v>106591</v>
      </c>
      <c r="I20" s="18">
        <f t="shared" si="6"/>
        <v>97652</v>
      </c>
      <c r="J20" s="18">
        <f t="shared" si="6"/>
        <v>65972</v>
      </c>
      <c r="K20" s="18">
        <f t="shared" si="6"/>
        <v>100629</v>
      </c>
      <c r="L20" s="18">
        <f t="shared" si="6"/>
        <v>39323</v>
      </c>
      <c r="M20" s="18">
        <f t="shared" si="6"/>
        <v>22164</v>
      </c>
      <c r="N20" s="12">
        <f aca="true" t="shared" si="7" ref="N20:N26">SUM(B20:M20)</f>
        <v>884572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62276</v>
      </c>
      <c r="C21" s="14">
        <v>41588</v>
      </c>
      <c r="D21" s="14">
        <v>37591</v>
      </c>
      <c r="E21" s="14">
        <v>5197</v>
      </c>
      <c r="F21" s="14">
        <v>31819</v>
      </c>
      <c r="G21" s="14">
        <v>53679</v>
      </c>
      <c r="H21" s="14">
        <v>58450</v>
      </c>
      <c r="I21" s="14">
        <v>52230</v>
      </c>
      <c r="J21" s="14">
        <v>34316</v>
      </c>
      <c r="K21" s="14">
        <v>51664</v>
      </c>
      <c r="L21" s="14">
        <v>20266</v>
      </c>
      <c r="M21" s="14">
        <v>11047</v>
      </c>
      <c r="N21" s="12">
        <f t="shared" si="7"/>
        <v>460123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60308</v>
      </c>
      <c r="C22" s="14">
        <v>34135</v>
      </c>
      <c r="D22" s="14">
        <v>34787</v>
      </c>
      <c r="E22" s="14">
        <v>4322</v>
      </c>
      <c r="F22" s="14">
        <v>29684</v>
      </c>
      <c r="G22" s="14">
        <v>47313</v>
      </c>
      <c r="H22" s="14">
        <v>46058</v>
      </c>
      <c r="I22" s="14">
        <v>43943</v>
      </c>
      <c r="J22" s="14">
        <v>30387</v>
      </c>
      <c r="K22" s="14">
        <v>47245</v>
      </c>
      <c r="L22" s="14">
        <v>18294</v>
      </c>
      <c r="M22" s="14">
        <v>10711</v>
      </c>
      <c r="N22" s="12">
        <f t="shared" si="7"/>
        <v>407187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2209</v>
      </c>
      <c r="C23" s="14">
        <v>2039</v>
      </c>
      <c r="D23" s="14">
        <v>1055</v>
      </c>
      <c r="E23" s="14">
        <v>226</v>
      </c>
      <c r="F23" s="14">
        <v>1378</v>
      </c>
      <c r="G23" s="14">
        <v>2635</v>
      </c>
      <c r="H23" s="14">
        <v>2083</v>
      </c>
      <c r="I23" s="14">
        <v>1479</v>
      </c>
      <c r="J23" s="14">
        <v>1269</v>
      </c>
      <c r="K23" s="14">
        <v>1720</v>
      </c>
      <c r="L23" s="14">
        <v>763</v>
      </c>
      <c r="M23" s="14">
        <v>406</v>
      </c>
      <c r="N23" s="12">
        <f t="shared" si="7"/>
        <v>17262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158227</v>
      </c>
      <c r="C24" s="14">
        <f>C25+C26</f>
        <v>116452</v>
      </c>
      <c r="D24" s="14">
        <f>D25+D26</f>
        <v>112767</v>
      </c>
      <c r="E24" s="14">
        <f>E25+E26</f>
        <v>17356</v>
      </c>
      <c r="F24" s="14">
        <f aca="true" t="shared" si="8" ref="F24:M24">F25+F26</f>
        <v>110931</v>
      </c>
      <c r="G24" s="14">
        <f t="shared" si="8"/>
        <v>166269</v>
      </c>
      <c r="H24" s="14">
        <f t="shared" si="8"/>
        <v>143721</v>
      </c>
      <c r="I24" s="14">
        <f t="shared" si="8"/>
        <v>119986</v>
      </c>
      <c r="J24" s="14">
        <f t="shared" si="8"/>
        <v>87788</v>
      </c>
      <c r="K24" s="14">
        <f t="shared" si="8"/>
        <v>98162</v>
      </c>
      <c r="L24" s="14">
        <f t="shared" si="8"/>
        <v>32895</v>
      </c>
      <c r="M24" s="14">
        <f t="shared" si="8"/>
        <v>18906</v>
      </c>
      <c r="N24" s="12">
        <f t="shared" si="7"/>
        <v>1183460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63969</v>
      </c>
      <c r="C25" s="14">
        <v>53043</v>
      </c>
      <c r="D25" s="14">
        <v>52667</v>
      </c>
      <c r="E25" s="14">
        <v>9172</v>
      </c>
      <c r="F25" s="14">
        <v>50384</v>
      </c>
      <c r="G25" s="14">
        <v>80279</v>
      </c>
      <c r="H25" s="14">
        <v>71586</v>
      </c>
      <c r="I25" s="14">
        <v>50155</v>
      </c>
      <c r="J25" s="14">
        <v>42535</v>
      </c>
      <c r="K25" s="14">
        <v>42021</v>
      </c>
      <c r="L25" s="14">
        <v>14016</v>
      </c>
      <c r="M25" s="14">
        <v>7134</v>
      </c>
      <c r="N25" s="12">
        <f t="shared" si="7"/>
        <v>536961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94258</v>
      </c>
      <c r="C26" s="14">
        <v>63409</v>
      </c>
      <c r="D26" s="14">
        <v>60100</v>
      </c>
      <c r="E26" s="14">
        <v>8184</v>
      </c>
      <c r="F26" s="14">
        <v>60547</v>
      </c>
      <c r="G26" s="14">
        <v>85990</v>
      </c>
      <c r="H26" s="14">
        <v>72135</v>
      </c>
      <c r="I26" s="14">
        <v>69831</v>
      </c>
      <c r="J26" s="14">
        <v>45253</v>
      </c>
      <c r="K26" s="14">
        <v>56141</v>
      </c>
      <c r="L26" s="14">
        <v>18879</v>
      </c>
      <c r="M26" s="14">
        <v>11772</v>
      </c>
      <c r="N26" s="12">
        <f t="shared" si="7"/>
        <v>646499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1015852.2329483998</v>
      </c>
      <c r="C36" s="60">
        <f aca="true" t="shared" si="11" ref="C36:M36">C37+C38+C39+C40</f>
        <v>715729.6984629999</v>
      </c>
      <c r="D36" s="60">
        <f t="shared" si="11"/>
        <v>695432.2816311499</v>
      </c>
      <c r="E36" s="60">
        <f t="shared" si="11"/>
        <v>126757.00767279998</v>
      </c>
      <c r="F36" s="60">
        <f t="shared" si="11"/>
        <v>684208.87206405</v>
      </c>
      <c r="G36" s="60">
        <f t="shared" si="11"/>
        <v>868152.0198000001</v>
      </c>
      <c r="H36" s="60">
        <f t="shared" si="11"/>
        <v>919984.9983</v>
      </c>
      <c r="I36" s="60">
        <f t="shared" si="11"/>
        <v>800012.4018824</v>
      </c>
      <c r="J36" s="60">
        <f t="shared" si="11"/>
        <v>640941.3672852</v>
      </c>
      <c r="K36" s="60">
        <f t="shared" si="11"/>
        <v>756109.7344904</v>
      </c>
      <c r="L36" s="60">
        <f t="shared" si="11"/>
        <v>365359.07434974</v>
      </c>
      <c r="M36" s="60">
        <f t="shared" si="11"/>
        <v>211334.35513152002</v>
      </c>
      <c r="N36" s="60">
        <f>N37+N38+N39+N40</f>
        <v>7799874.04401866</v>
      </c>
    </row>
    <row r="37" spans="1:14" ht="18.75" customHeight="1">
      <c r="A37" s="57" t="s">
        <v>54</v>
      </c>
      <c r="B37" s="54">
        <f aca="true" t="shared" si="12" ref="B37:M37">B29*B7</f>
        <v>1015695.7679999999</v>
      </c>
      <c r="C37" s="54">
        <f t="shared" si="12"/>
        <v>715479.3463999999</v>
      </c>
      <c r="D37" s="54">
        <f t="shared" si="12"/>
        <v>685310.2204</v>
      </c>
      <c r="E37" s="54">
        <f t="shared" si="12"/>
        <v>126425.85669999999</v>
      </c>
      <c r="F37" s="54">
        <f t="shared" si="12"/>
        <v>684100.079</v>
      </c>
      <c r="G37" s="54">
        <f t="shared" si="12"/>
        <v>868124.4535000001</v>
      </c>
      <c r="H37" s="54">
        <f t="shared" si="12"/>
        <v>919706.4855</v>
      </c>
      <c r="I37" s="54">
        <f t="shared" si="12"/>
        <v>799835.8928</v>
      </c>
      <c r="J37" s="54">
        <f t="shared" si="12"/>
        <v>640709.3316</v>
      </c>
      <c r="K37" s="54">
        <f t="shared" si="12"/>
        <v>755792.9885</v>
      </c>
      <c r="L37" s="54">
        <f t="shared" si="12"/>
        <v>365184.4902</v>
      </c>
      <c r="M37" s="54">
        <f t="shared" si="12"/>
        <v>211258.6281</v>
      </c>
      <c r="N37" s="56">
        <f>SUM(B37:M37)</f>
        <v>7787623.5407</v>
      </c>
    </row>
    <row r="38" spans="1:14" ht="18.75" customHeight="1">
      <c r="A38" s="57" t="s">
        <v>55</v>
      </c>
      <c r="B38" s="54">
        <f aca="true" t="shared" si="13" ref="B38:M38">B30*B7</f>
        <v>-3100.6150516000002</v>
      </c>
      <c r="C38" s="54">
        <f t="shared" si="13"/>
        <v>-2142.1679369999997</v>
      </c>
      <c r="D38" s="54">
        <f t="shared" si="13"/>
        <v>-2095.78876885</v>
      </c>
      <c r="E38" s="54">
        <f t="shared" si="13"/>
        <v>-315.1290272</v>
      </c>
      <c r="F38" s="54">
        <f t="shared" si="13"/>
        <v>-2052.60693595</v>
      </c>
      <c r="G38" s="54">
        <f t="shared" si="13"/>
        <v>-2634.5937000000004</v>
      </c>
      <c r="H38" s="54">
        <f t="shared" si="13"/>
        <v>-2619.0472</v>
      </c>
      <c r="I38" s="54">
        <f t="shared" si="13"/>
        <v>-2370.0909176</v>
      </c>
      <c r="J38" s="54">
        <f t="shared" si="13"/>
        <v>-1886.5643148000001</v>
      </c>
      <c r="K38" s="54">
        <f t="shared" si="13"/>
        <v>-2285.4940096</v>
      </c>
      <c r="L38" s="54">
        <f t="shared" si="13"/>
        <v>-1096.57585026</v>
      </c>
      <c r="M38" s="54">
        <f t="shared" si="13"/>
        <v>-643.31296848</v>
      </c>
      <c r="N38" s="25">
        <f>SUM(B38:M38)</f>
        <v>-23241.98668134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10056.45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-37338.42</v>
      </c>
      <c r="C42" s="25">
        <f aca="true" t="shared" si="15" ref="C42:M42">+C43+C46+C54+C55</f>
        <v>-75328.8</v>
      </c>
      <c r="D42" s="25">
        <f t="shared" si="15"/>
        <v>-76914.61</v>
      </c>
      <c r="E42" s="25">
        <f t="shared" si="15"/>
        <v>-5668</v>
      </c>
      <c r="F42" s="25">
        <f t="shared" si="15"/>
        <v>-57116.82</v>
      </c>
      <c r="G42" s="25">
        <f t="shared" si="15"/>
        <v>-102621.47</v>
      </c>
      <c r="H42" s="25">
        <f t="shared" si="15"/>
        <v>-24523.78</v>
      </c>
      <c r="I42" s="25">
        <f t="shared" si="15"/>
        <v>-51110.48</v>
      </c>
      <c r="J42" s="25">
        <f t="shared" si="15"/>
        <v>-67831.22</v>
      </c>
      <c r="K42" s="25">
        <f t="shared" si="15"/>
        <v>-49255.6</v>
      </c>
      <c r="L42" s="25">
        <f t="shared" si="15"/>
        <v>-37619.35</v>
      </c>
      <c r="M42" s="25">
        <f t="shared" si="15"/>
        <v>-21833.8</v>
      </c>
      <c r="N42" s="25">
        <f>+N43+N46+N54+N55</f>
        <v>-607162.35</v>
      </c>
    </row>
    <row r="43" spans="1:14" ht="18.75" customHeight="1">
      <c r="A43" s="17" t="s">
        <v>59</v>
      </c>
      <c r="B43" s="26">
        <f>B44+B45</f>
        <v>-74191.2</v>
      </c>
      <c r="C43" s="26">
        <f>C44+C45</f>
        <v>-75148.8</v>
      </c>
      <c r="D43" s="26">
        <f>D44+D45</f>
        <v>-52979.6</v>
      </c>
      <c r="E43" s="26">
        <f>E44+E45</f>
        <v>-5168</v>
      </c>
      <c r="F43" s="26">
        <f aca="true" t="shared" si="16" ref="F43:M43">F44+F45</f>
        <v>-42651.2</v>
      </c>
      <c r="G43" s="26">
        <f t="shared" si="16"/>
        <v>-83725.4</v>
      </c>
      <c r="H43" s="26">
        <f t="shared" si="16"/>
        <v>-99423.2</v>
      </c>
      <c r="I43" s="26">
        <f t="shared" si="16"/>
        <v>-45459.4</v>
      </c>
      <c r="J43" s="26">
        <f t="shared" si="16"/>
        <v>-59580.2</v>
      </c>
      <c r="K43" s="26">
        <f t="shared" si="16"/>
        <v>-49255.6</v>
      </c>
      <c r="L43" s="26">
        <f t="shared" si="16"/>
        <v>-31764.2</v>
      </c>
      <c r="M43" s="26">
        <f t="shared" si="16"/>
        <v>-21473.8</v>
      </c>
      <c r="N43" s="25">
        <f aca="true" t="shared" si="17" ref="N43:N55">SUM(B43:M43)</f>
        <v>-640820.6</v>
      </c>
    </row>
    <row r="44" spans="1:25" ht="18.75" customHeight="1">
      <c r="A44" s="13" t="s">
        <v>60</v>
      </c>
      <c r="B44" s="20">
        <f>ROUND(-B9*$D$3,2)</f>
        <v>-74191.2</v>
      </c>
      <c r="C44" s="20">
        <f>ROUND(-C9*$D$3,2)</f>
        <v>-75148.8</v>
      </c>
      <c r="D44" s="20">
        <f>ROUND(-D9*$D$3,2)</f>
        <v>-52979.6</v>
      </c>
      <c r="E44" s="20">
        <f>ROUND(-E9*$D$3,2)</f>
        <v>-5168</v>
      </c>
      <c r="F44" s="20">
        <f aca="true" t="shared" si="18" ref="F44:M44">ROUND(-F9*$D$3,2)</f>
        <v>-42651.2</v>
      </c>
      <c r="G44" s="20">
        <f t="shared" si="18"/>
        <v>-83725.4</v>
      </c>
      <c r="H44" s="20">
        <f t="shared" si="18"/>
        <v>-99423.2</v>
      </c>
      <c r="I44" s="20">
        <f t="shared" si="18"/>
        <v>-45459.4</v>
      </c>
      <c r="J44" s="20">
        <f t="shared" si="18"/>
        <v>-59580.2</v>
      </c>
      <c r="K44" s="20">
        <f t="shared" si="18"/>
        <v>-49255.6</v>
      </c>
      <c r="L44" s="20">
        <f t="shared" si="18"/>
        <v>-31764.2</v>
      </c>
      <c r="M44" s="20">
        <f t="shared" si="18"/>
        <v>-21473.8</v>
      </c>
      <c r="N44" s="46">
        <f t="shared" si="17"/>
        <v>-640820.6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-180</v>
      </c>
      <c r="D46" s="26">
        <f t="shared" si="20"/>
        <v>-22058.27</v>
      </c>
      <c r="E46" s="26">
        <f t="shared" si="20"/>
        <v>-500</v>
      </c>
      <c r="F46" s="26">
        <f t="shared" si="20"/>
        <v>-14465.62</v>
      </c>
      <c r="G46" s="26">
        <f t="shared" si="20"/>
        <v>-18896.07</v>
      </c>
      <c r="H46" s="26">
        <f t="shared" si="20"/>
        <v>-13673</v>
      </c>
      <c r="I46" s="26">
        <f t="shared" si="20"/>
        <v>-5651.08</v>
      </c>
      <c r="J46" s="26">
        <f t="shared" si="20"/>
        <v>-8251.02</v>
      </c>
      <c r="K46" s="26">
        <f t="shared" si="20"/>
        <v>0</v>
      </c>
      <c r="L46" s="26">
        <f t="shared" si="20"/>
        <v>-5855.15</v>
      </c>
      <c r="M46" s="26">
        <f t="shared" si="20"/>
        <v>-360</v>
      </c>
      <c r="N46" s="26">
        <f>SUM(N47:N53)</f>
        <v>-89890.20999999999</v>
      </c>
    </row>
    <row r="47" spans="1:25" ht="18.75" customHeight="1">
      <c r="A47" s="13" t="s">
        <v>63</v>
      </c>
      <c r="B47" s="24">
        <v>0</v>
      </c>
      <c r="C47" s="24">
        <v>-180</v>
      </c>
      <c r="D47" s="24">
        <v>-22058.27</v>
      </c>
      <c r="E47" s="24">
        <v>0</v>
      </c>
      <c r="F47" s="24">
        <v>-14465.62</v>
      </c>
      <c r="G47" s="24">
        <v>-18896.07</v>
      </c>
      <c r="H47" s="24">
        <v>-13173</v>
      </c>
      <c r="I47" s="24">
        <v>-5651.08</v>
      </c>
      <c r="J47" s="24">
        <v>-8251.02</v>
      </c>
      <c r="K47" s="24">
        <v>0</v>
      </c>
      <c r="L47" s="24">
        <v>-5855.15</v>
      </c>
      <c r="M47" s="24">
        <v>-360</v>
      </c>
      <c r="N47" s="24">
        <f t="shared" si="17"/>
        <v>-88890.20999999999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99</v>
      </c>
      <c r="B54" s="27">
        <v>36852.78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88572.42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125425.2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100</v>
      </c>
      <c r="B55" s="27">
        <v>0</v>
      </c>
      <c r="C55" s="27">
        <v>0</v>
      </c>
      <c r="D55" s="27">
        <v>-1876.74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-1876.74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70</v>
      </c>
      <c r="B57" s="29">
        <f aca="true" t="shared" si="21" ref="B57:M57">+B36+B42</f>
        <v>978513.8129483998</v>
      </c>
      <c r="C57" s="29">
        <f t="shared" si="21"/>
        <v>640400.8984629998</v>
      </c>
      <c r="D57" s="29">
        <f t="shared" si="21"/>
        <v>618517.67163115</v>
      </c>
      <c r="E57" s="29">
        <f t="shared" si="21"/>
        <v>121089.00767279998</v>
      </c>
      <c r="F57" s="29">
        <f t="shared" si="21"/>
        <v>627092.0520640501</v>
      </c>
      <c r="G57" s="29">
        <f t="shared" si="21"/>
        <v>765530.5498000002</v>
      </c>
      <c r="H57" s="29">
        <f t="shared" si="21"/>
        <v>895461.2183</v>
      </c>
      <c r="I57" s="29">
        <f t="shared" si="21"/>
        <v>748901.9218824</v>
      </c>
      <c r="J57" s="29">
        <f t="shared" si="21"/>
        <v>573110.1472852001</v>
      </c>
      <c r="K57" s="29">
        <f t="shared" si="21"/>
        <v>706854.1344904</v>
      </c>
      <c r="L57" s="29">
        <f t="shared" si="21"/>
        <v>327739.72434974</v>
      </c>
      <c r="M57" s="29">
        <f t="shared" si="21"/>
        <v>189500.55513152003</v>
      </c>
      <c r="N57" s="29">
        <f>SUM(B57:M57)</f>
        <v>7192711.694018659</v>
      </c>
      <c r="O57"/>
      <c r="P57" s="72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71</v>
      </c>
      <c r="B60" s="36">
        <f>SUM(B61:B74)</f>
        <v>978513.8099999999</v>
      </c>
      <c r="C60" s="36">
        <f aca="true" t="shared" si="22" ref="C60:M60">SUM(C61:C74)</f>
        <v>640400.9</v>
      </c>
      <c r="D60" s="36">
        <f t="shared" si="22"/>
        <v>618517.6699999999</v>
      </c>
      <c r="E60" s="36">
        <f t="shared" si="22"/>
        <v>121089.01</v>
      </c>
      <c r="F60" s="36">
        <f t="shared" si="22"/>
        <v>627092.05</v>
      </c>
      <c r="G60" s="36">
        <f t="shared" si="22"/>
        <v>765530.55</v>
      </c>
      <c r="H60" s="36">
        <f t="shared" si="22"/>
        <v>895461.21</v>
      </c>
      <c r="I60" s="36">
        <f t="shared" si="22"/>
        <v>748901.92</v>
      </c>
      <c r="J60" s="36">
        <f t="shared" si="22"/>
        <v>573110.15</v>
      </c>
      <c r="K60" s="36">
        <f t="shared" si="22"/>
        <v>706854.14</v>
      </c>
      <c r="L60" s="36">
        <f t="shared" si="22"/>
        <v>327739.72</v>
      </c>
      <c r="M60" s="36">
        <f t="shared" si="22"/>
        <v>189500.56</v>
      </c>
      <c r="N60" s="29">
        <f>SUM(N61:N74)</f>
        <v>7192711.689999999</v>
      </c>
    </row>
    <row r="61" spans="1:15" ht="18.75" customHeight="1">
      <c r="A61" s="17" t="s">
        <v>72</v>
      </c>
      <c r="B61" s="36">
        <v>182400.09</v>
      </c>
      <c r="C61" s="36">
        <v>184753.79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367153.88</v>
      </c>
      <c r="O61"/>
    </row>
    <row r="62" spans="1:15" ht="18.75" customHeight="1">
      <c r="A62" s="17" t="s">
        <v>73</v>
      </c>
      <c r="B62" s="36">
        <v>796113.72</v>
      </c>
      <c r="C62" s="36">
        <v>455647.11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1251760.83</v>
      </c>
      <c r="O62"/>
    </row>
    <row r="63" spans="1:16" ht="18.75" customHeight="1">
      <c r="A63" s="17" t="s">
        <v>74</v>
      </c>
      <c r="B63" s="35">
        <v>0</v>
      </c>
      <c r="C63" s="35">
        <v>0</v>
      </c>
      <c r="D63" s="26">
        <v>618517.6699999999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618517.6699999999</v>
      </c>
      <c r="P63"/>
    </row>
    <row r="64" spans="1:17" ht="18.75" customHeight="1">
      <c r="A64" s="17" t="s">
        <v>75</v>
      </c>
      <c r="B64" s="35">
        <v>0</v>
      </c>
      <c r="C64" s="35">
        <v>0</v>
      </c>
      <c r="D64" s="35">
        <v>0</v>
      </c>
      <c r="E64" s="26">
        <v>121089.01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121089.01</v>
      </c>
      <c r="Q64"/>
    </row>
    <row r="65" spans="1:18" ht="18.75" customHeight="1">
      <c r="A65" s="17" t="s">
        <v>76</v>
      </c>
      <c r="B65" s="35">
        <v>0</v>
      </c>
      <c r="C65" s="35">
        <v>0</v>
      </c>
      <c r="D65" s="35">
        <v>0</v>
      </c>
      <c r="E65" s="35">
        <v>0</v>
      </c>
      <c r="F65" s="26">
        <v>627092.05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627092.05</v>
      </c>
      <c r="R65"/>
    </row>
    <row r="66" spans="1:19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765530.55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765530.55</v>
      </c>
      <c r="S66"/>
    </row>
    <row r="67" spans="1:20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727149.19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727149.19</v>
      </c>
      <c r="T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168312.02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168312.02</v>
      </c>
      <c r="T68"/>
    </row>
    <row r="69" spans="1:21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748901.92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748901.92</v>
      </c>
      <c r="U69"/>
    </row>
    <row r="70" spans="1:22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573110.15</v>
      </c>
      <c r="K70" s="35">
        <v>0</v>
      </c>
      <c r="L70" s="35">
        <v>0</v>
      </c>
      <c r="M70" s="35">
        <v>0</v>
      </c>
      <c r="N70" s="29">
        <f t="shared" si="23"/>
        <v>573110.15</v>
      </c>
      <c r="V70"/>
    </row>
    <row r="71" spans="1:23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706854.14</v>
      </c>
      <c r="L71" s="35">
        <v>0</v>
      </c>
      <c r="M71" s="61"/>
      <c r="N71" s="26">
        <f t="shared" si="23"/>
        <v>706854.14</v>
      </c>
      <c r="W71"/>
    </row>
    <row r="72" spans="1:24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327739.72</v>
      </c>
      <c r="M72" s="35">
        <v>0</v>
      </c>
      <c r="N72" s="29">
        <f t="shared" si="23"/>
        <v>327739.72</v>
      </c>
      <c r="X72"/>
    </row>
    <row r="73" spans="1:25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189500.56</v>
      </c>
      <c r="N73" s="26">
        <f t="shared" si="23"/>
        <v>189500.56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85</v>
      </c>
      <c r="B78" s="44">
        <v>2.274206124403031</v>
      </c>
      <c r="C78" s="44">
        <v>2.241083088945569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86</v>
      </c>
      <c r="B79" s="44">
        <v>1.9790043873328207</v>
      </c>
      <c r="C79" s="44">
        <v>1.8665309513948192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87</v>
      </c>
      <c r="B80" s="44">
        <v>0</v>
      </c>
      <c r="C80" s="44">
        <v>0</v>
      </c>
      <c r="D80" s="22">
        <f>(D$37+D$38+D$39)/D$7</f>
        <v>1.8149737479739052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88</v>
      </c>
      <c r="B81" s="44">
        <v>0</v>
      </c>
      <c r="C81" s="44">
        <v>0</v>
      </c>
      <c r="D81" s="44">
        <v>0</v>
      </c>
      <c r="E81" s="22">
        <f>(E$37+E$38+E$39)/E$7</f>
        <v>2.5267009722088223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89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2.1193369865167373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90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1.6805533623571638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91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1.976877629603876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1.9334202802184755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93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1.9200236204421748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2.1626829415354094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2.067766219054052</v>
      </c>
      <c r="L88" s="44">
        <v>0</v>
      </c>
      <c r="M88" s="44">
        <v>0</v>
      </c>
      <c r="N88" s="26"/>
      <c r="W88"/>
    </row>
    <row r="89" spans="1:24" ht="18.75" customHeight="1">
      <c r="A89" s="17" t="s">
        <v>96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2.4550731386642743</v>
      </c>
      <c r="M89" s="44">
        <v>0</v>
      </c>
      <c r="N89" s="62"/>
      <c r="X89"/>
    </row>
    <row r="90" spans="1:25" ht="18.75" customHeight="1">
      <c r="A90" s="34" t="s">
        <v>97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2.4051618369981904</v>
      </c>
      <c r="N90" s="50"/>
      <c r="Y90"/>
    </row>
    <row r="91" spans="1:13" ht="63" customHeight="1">
      <c r="A91" s="73" t="s">
        <v>102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2017-05-11T19:12:46Z</dcterms:modified>
  <cp:category/>
  <cp:version/>
  <cp:contentType/>
  <cp:contentStatus/>
</cp:coreProperties>
</file>