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<sst xmlns="http://schemas.openxmlformats.org/spreadsheetml/2006/main" count="135" uniqueCount="135">
  <si>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</si>
  <si>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</si>
  <si>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</si>
  <si>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</si>
  <si>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</si>
  <si>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</si>
  <si>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</si>
  <si>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</si>
  <si>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</si>
  <si>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</si>
  <si>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</si>
  <si>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</si>
  <si>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</si>
  <si>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</si>
  <si>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</si>
  <si>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</si>
  <si>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</si>
  <si>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</si>
  <si>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</si>
  <si>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</si>
  <si>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</si>
  <si>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</si>
  <si>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</si>
  <si>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</si>
  <si>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</si>
  <si>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</si>
  <si>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</si>
  <si>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</si>
  <si>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</si>
  <si>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</si>
  <si>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</si>
  <si>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</si>
  <si>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</si>
  <si>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</si>
  <si>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</si>
  <si>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</si>
  <si>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</si>
  <si>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</si>
  <si>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</si>
  <si>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</si>
  <si>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</si>
  <si>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</si>
  <si>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</si>
  <si>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</si>
  <si>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</si>
  <si>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</si>
  <si>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</si>
  <si>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</si>
  <si>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</si>
  <si>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</si>
  <si>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</si>
  <si>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</si>
  <si>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</si>
  <si>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</si>
  <si>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</si>
  <si>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</si>
  <si>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</si>
  <si>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</si>
  <si>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</si>
  <si>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</si>
  <si>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</si>
  <si>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</si>
  <si>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</si>
  <si>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</si>
  <si>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</si>
  <si>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</si>
  <si>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</si>
  <si>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</si>
  <si>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</si>
  <si>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</si>
  <si>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</si>
  <si>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</si>
  <si>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</si>
  <si>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</si>
  <si>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</si>
  <si>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</si>
  <si>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</si>
  <si>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</si>
  <si>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</si>
  <si>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</si>
  <si>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</si>
  <si>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</si>
  <si>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</si>
  <si>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</si>
  <si>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</si>
  <si>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</si>
  <si>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</si>
  <si>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</si>
  <si>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</si>
  <si>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</si>
  <si>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</si>
  <si>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</si>
  <si>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</si>
  <si>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</si>
  <si>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</si>
  <si>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</si>
  <si>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</si>
  <si>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</si>
  <si>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</si>
  <si>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</si>
  <si>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</si>
  <si>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</si>
  <si>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</si>
  <si>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</si>
  <si>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</si>
  <si>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</si>
  <si>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</si>
  <si>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</si>
  <si>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</si>
  <si>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</si>
  <si>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</si>
  <si>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</si>
  <si>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</si>
  <si>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</si>
  <si>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</si>
  <si>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</si>
  <si>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</si>
  <si>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</si>
  <si>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</si>
  <si>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</si>
  <si>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</si>
  <si>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</si>
  <si>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</si>
  <si>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</si>
  <si>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</si>
  <si>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</si>
  <si>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</si>
  <si>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</si>
  <si>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</si>
  <si>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</si>
  <si>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</si>
  <si>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</si>
  <si>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</si>
  <si>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</si>
  <si>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20/05/17 - VENCIMENTO 26/05/17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</si>
</sst>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1" fontId="0" fillId="0" borderId="0" xfId="53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6.75390625" style="1" bestFit="1" customWidth="1"/>
    <col min="13" max="13" width="17.75390625" style="1" customWidth="1"/>
    <col min="14" max="16384" width="9.00390625" style="1" customWidth="1"/>
  </cols>
  <sheetData>
    <row r="1" spans="1:11" ht="21">
      <c r="A1" s="78" t="s">
        <v>78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21">
      <c r="A2" s="79" t="s">
        <v>134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80" t="s">
        <v>14</v>
      </c>
      <c r="B4" s="82" t="s">
        <v>91</v>
      </c>
      <c r="C4" s="83"/>
      <c r="D4" s="83"/>
      <c r="E4" s="83"/>
      <c r="F4" s="83"/>
      <c r="G4" s="83"/>
      <c r="H4" s="83"/>
      <c r="I4" s="83"/>
      <c r="J4" s="84"/>
      <c r="K4" s="81" t="s">
        <v>15</v>
      </c>
    </row>
    <row r="5" spans="1:11" ht="38.25">
      <c r="A5" s="80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5" t="s">
        <v>90</v>
      </c>
      <c r="J5" s="85" t="s">
        <v>89</v>
      </c>
      <c r="K5" s="80"/>
    </row>
    <row r="6" spans="1:11" ht="18.75" customHeight="1">
      <c r="A6" s="8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6"/>
      <c r="J6" s="86"/>
      <c r="K6" s="80"/>
    </row>
    <row r="7" spans="1:12" ht="17.25" customHeight="1">
      <c r="A7" s="8" t="s">
        <v>27</v>
      </c>
      <c r="B7" s="9">
        <f aca="true" t="shared" si="0" ref="B7:K7">+B8+B20+B24+B27</f>
        <v>340803</v>
      </c>
      <c r="C7" s="9">
        <f t="shared" si="0"/>
        <v>435158</v>
      </c>
      <c r="D7" s="9">
        <f t="shared" si="0"/>
        <v>490188</v>
      </c>
      <c r="E7" s="9">
        <f t="shared" si="0"/>
        <v>271403</v>
      </c>
      <c r="F7" s="9">
        <f t="shared" si="0"/>
        <v>415201</v>
      </c>
      <c r="G7" s="9">
        <f t="shared" si="0"/>
        <v>667407</v>
      </c>
      <c r="H7" s="9">
        <f t="shared" si="0"/>
        <v>275835</v>
      </c>
      <c r="I7" s="9">
        <f t="shared" si="0"/>
        <v>62216</v>
      </c>
      <c r="J7" s="9">
        <f t="shared" si="0"/>
        <v>205416</v>
      </c>
      <c r="K7" s="9">
        <f t="shared" si="0"/>
        <v>3163627</v>
      </c>
      <c r="L7" s="52"/>
    </row>
    <row r="8" spans="1:11" ht="17.25" customHeight="1">
      <c r="A8" s="10" t="s">
        <v>97</v>
      </c>
      <c r="B8" s="11">
        <f>B9+B12+B16</f>
        <v>160138</v>
      </c>
      <c r="C8" s="11">
        <f aca="true" t="shared" si="1" ref="C8:J8">C9+C12+C16</f>
        <v>215020</v>
      </c>
      <c r="D8" s="11">
        <f t="shared" si="1"/>
        <v>229162</v>
      </c>
      <c r="E8" s="11">
        <f t="shared" si="1"/>
        <v>135202</v>
      </c>
      <c r="F8" s="11">
        <f t="shared" si="1"/>
        <v>192680</v>
      </c>
      <c r="G8" s="11">
        <f t="shared" si="1"/>
        <v>315139</v>
      </c>
      <c r="H8" s="11">
        <f t="shared" si="1"/>
        <v>145921</v>
      </c>
      <c r="I8" s="11">
        <f t="shared" si="1"/>
        <v>27919</v>
      </c>
      <c r="J8" s="11">
        <f t="shared" si="1"/>
        <v>93907</v>
      </c>
      <c r="K8" s="11">
        <f>SUM(B8:J8)</f>
        <v>1515088</v>
      </c>
    </row>
    <row r="9" spans="1:11" ht="17.25" customHeight="1">
      <c r="A9" s="15" t="s">
        <v>16</v>
      </c>
      <c r="B9" s="13">
        <f>+B10+B11</f>
        <v>25848</v>
      </c>
      <c r="C9" s="13">
        <f aca="true" t="shared" si="2" ref="C9:J9">+C10+C11</f>
        <v>37789</v>
      </c>
      <c r="D9" s="13">
        <f t="shared" si="2"/>
        <v>35632</v>
      </c>
      <c r="E9" s="13">
        <f t="shared" si="2"/>
        <v>22138</v>
      </c>
      <c r="F9" s="13">
        <f t="shared" si="2"/>
        <v>24549</v>
      </c>
      <c r="G9" s="13">
        <f t="shared" si="2"/>
        <v>31508</v>
      </c>
      <c r="H9" s="13">
        <f t="shared" si="2"/>
        <v>27135</v>
      </c>
      <c r="I9" s="13">
        <f t="shared" si="2"/>
        <v>5513</v>
      </c>
      <c r="J9" s="13">
        <f t="shared" si="2"/>
        <v>13263</v>
      </c>
      <c r="K9" s="11">
        <f>SUM(B9:J9)</f>
        <v>223375</v>
      </c>
    </row>
    <row r="10" spans="1:11" ht="17.25" customHeight="1">
      <c r="A10" s="29" t="s">
        <v>17</v>
      </c>
      <c r="B10" s="13">
        <v>25848</v>
      </c>
      <c r="C10" s="13">
        <v>37789</v>
      </c>
      <c r="D10" s="13">
        <v>35632</v>
      </c>
      <c r="E10" s="13">
        <v>22138</v>
      </c>
      <c r="F10" s="13">
        <v>24549</v>
      </c>
      <c r="G10" s="13">
        <v>31508</v>
      </c>
      <c r="H10" s="13">
        <v>27135</v>
      </c>
      <c r="I10" s="13">
        <v>5513</v>
      </c>
      <c r="J10" s="13">
        <v>13263</v>
      </c>
      <c r="K10" s="11">
        <f>SUM(B10:J10)</f>
        <v>223375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120828</v>
      </c>
      <c r="C12" s="17">
        <f t="shared" si="3"/>
        <v>159515</v>
      </c>
      <c r="D12" s="17">
        <f t="shared" si="3"/>
        <v>174848</v>
      </c>
      <c r="E12" s="17">
        <f t="shared" si="3"/>
        <v>102358</v>
      </c>
      <c r="F12" s="17">
        <f t="shared" si="3"/>
        <v>148416</v>
      </c>
      <c r="G12" s="17">
        <f t="shared" si="3"/>
        <v>249902</v>
      </c>
      <c r="H12" s="17">
        <f t="shared" si="3"/>
        <v>107322</v>
      </c>
      <c r="I12" s="17">
        <f t="shared" si="3"/>
        <v>19969</v>
      </c>
      <c r="J12" s="17">
        <f t="shared" si="3"/>
        <v>72915</v>
      </c>
      <c r="K12" s="11">
        <f aca="true" t="shared" si="4" ref="K12:K27">SUM(B12:J12)</f>
        <v>1156073</v>
      </c>
    </row>
    <row r="13" spans="1:13" ht="17.25" customHeight="1">
      <c r="A13" s="14" t="s">
        <v>19</v>
      </c>
      <c r="B13" s="13">
        <v>58447</v>
      </c>
      <c r="C13" s="13">
        <v>83236</v>
      </c>
      <c r="D13" s="13">
        <v>93137</v>
      </c>
      <c r="E13" s="13">
        <v>53452</v>
      </c>
      <c r="F13" s="13">
        <v>73550</v>
      </c>
      <c r="G13" s="13">
        <v>113960</v>
      </c>
      <c r="H13" s="13">
        <v>48699</v>
      </c>
      <c r="I13" s="13">
        <v>11392</v>
      </c>
      <c r="J13" s="13">
        <v>38537</v>
      </c>
      <c r="K13" s="11">
        <f t="shared" si="4"/>
        <v>574410</v>
      </c>
      <c r="L13" s="52"/>
      <c r="M13" s="53"/>
    </row>
    <row r="14" spans="1:12" ht="17.25" customHeight="1">
      <c r="A14" s="14" t="s">
        <v>20</v>
      </c>
      <c r="B14" s="13">
        <v>58442</v>
      </c>
      <c r="C14" s="13">
        <v>70681</v>
      </c>
      <c r="D14" s="13">
        <v>77815</v>
      </c>
      <c r="E14" s="13">
        <v>45378</v>
      </c>
      <c r="F14" s="13">
        <v>71223</v>
      </c>
      <c r="G14" s="13">
        <v>130354</v>
      </c>
      <c r="H14" s="13">
        <v>53036</v>
      </c>
      <c r="I14" s="13">
        <v>7817</v>
      </c>
      <c r="J14" s="13">
        <v>33051</v>
      </c>
      <c r="K14" s="11">
        <f t="shared" si="4"/>
        <v>547797</v>
      </c>
      <c r="L14" s="52"/>
    </row>
    <row r="15" spans="1:11" ht="17.25" customHeight="1">
      <c r="A15" s="14" t="s">
        <v>21</v>
      </c>
      <c r="B15" s="13">
        <v>3939</v>
      </c>
      <c r="C15" s="13">
        <v>5598</v>
      </c>
      <c r="D15" s="13">
        <v>3896</v>
      </c>
      <c r="E15" s="13">
        <v>3528</v>
      </c>
      <c r="F15" s="13">
        <v>3643</v>
      </c>
      <c r="G15" s="13">
        <v>5588</v>
      </c>
      <c r="H15" s="13">
        <v>5587</v>
      </c>
      <c r="I15" s="13">
        <v>760</v>
      </c>
      <c r="J15" s="13">
        <v>1327</v>
      </c>
      <c r="K15" s="11">
        <f t="shared" si="4"/>
        <v>33866</v>
      </c>
    </row>
    <row r="16" spans="1:11" ht="17.25" customHeight="1">
      <c r="A16" s="15" t="s">
        <v>93</v>
      </c>
      <c r="B16" s="13">
        <f>B17+B18+B19</f>
        <v>13462</v>
      </c>
      <c r="C16" s="13">
        <f aca="true" t="shared" si="5" ref="C16:J16">C17+C18+C19</f>
        <v>17716</v>
      </c>
      <c r="D16" s="13">
        <f t="shared" si="5"/>
        <v>18682</v>
      </c>
      <c r="E16" s="13">
        <f t="shared" si="5"/>
        <v>10706</v>
      </c>
      <c r="F16" s="13">
        <f t="shared" si="5"/>
        <v>19715</v>
      </c>
      <c r="G16" s="13">
        <f t="shared" si="5"/>
        <v>33729</v>
      </c>
      <c r="H16" s="13">
        <f t="shared" si="5"/>
        <v>11464</v>
      </c>
      <c r="I16" s="13">
        <f t="shared" si="5"/>
        <v>2437</v>
      </c>
      <c r="J16" s="13">
        <f t="shared" si="5"/>
        <v>7729</v>
      </c>
      <c r="K16" s="11">
        <f t="shared" si="4"/>
        <v>135640</v>
      </c>
    </row>
    <row r="17" spans="1:11" ht="17.25" customHeight="1">
      <c r="A17" s="14" t="s">
        <v>94</v>
      </c>
      <c r="B17" s="13">
        <v>10703</v>
      </c>
      <c r="C17" s="13">
        <v>14338</v>
      </c>
      <c r="D17" s="13">
        <v>14989</v>
      </c>
      <c r="E17" s="13">
        <v>8430</v>
      </c>
      <c r="F17" s="13">
        <v>15565</v>
      </c>
      <c r="G17" s="13">
        <v>25547</v>
      </c>
      <c r="H17" s="13">
        <v>8996</v>
      </c>
      <c r="I17" s="13">
        <v>2049</v>
      </c>
      <c r="J17" s="13">
        <v>6140</v>
      </c>
      <c r="K17" s="11">
        <f t="shared" si="4"/>
        <v>106757</v>
      </c>
    </row>
    <row r="18" spans="1:11" ht="17.25" customHeight="1">
      <c r="A18" s="14" t="s">
        <v>95</v>
      </c>
      <c r="B18" s="13">
        <v>2720</v>
      </c>
      <c r="C18" s="13">
        <v>3351</v>
      </c>
      <c r="D18" s="13">
        <v>3674</v>
      </c>
      <c r="E18" s="13">
        <v>2257</v>
      </c>
      <c r="F18" s="13">
        <v>4114</v>
      </c>
      <c r="G18" s="13">
        <v>8158</v>
      </c>
      <c r="H18" s="13">
        <v>2448</v>
      </c>
      <c r="I18" s="13">
        <v>384</v>
      </c>
      <c r="J18" s="13">
        <v>1579</v>
      </c>
      <c r="K18" s="11">
        <f t="shared" si="4"/>
        <v>28685</v>
      </c>
    </row>
    <row r="19" spans="1:11" ht="17.25" customHeight="1">
      <c r="A19" s="14" t="s">
        <v>96</v>
      </c>
      <c r="B19" s="13">
        <v>39</v>
      </c>
      <c r="C19" s="13">
        <v>27</v>
      </c>
      <c r="D19" s="13">
        <v>19</v>
      </c>
      <c r="E19" s="13">
        <v>19</v>
      </c>
      <c r="F19" s="13">
        <v>36</v>
      </c>
      <c r="G19" s="13">
        <v>24</v>
      </c>
      <c r="H19" s="13">
        <v>20</v>
      </c>
      <c r="I19" s="13">
        <v>4</v>
      </c>
      <c r="J19" s="13">
        <v>10</v>
      </c>
      <c r="K19" s="11">
        <f t="shared" si="4"/>
        <v>198</v>
      </c>
    </row>
    <row r="20" spans="1:11" ht="17.25" customHeight="1">
      <c r="A20" s="16" t="s">
        <v>22</v>
      </c>
      <c r="B20" s="11">
        <f>+B21+B22+B23</f>
        <v>90305</v>
      </c>
      <c r="C20" s="11">
        <f aca="true" t="shared" si="6" ref="C20:J20">+C21+C22+C23</f>
        <v>100717</v>
      </c>
      <c r="D20" s="11">
        <f t="shared" si="6"/>
        <v>128274</v>
      </c>
      <c r="E20" s="11">
        <f t="shared" si="6"/>
        <v>64178</v>
      </c>
      <c r="F20" s="11">
        <f t="shared" si="6"/>
        <v>121297</v>
      </c>
      <c r="G20" s="11">
        <f t="shared" si="6"/>
        <v>218737</v>
      </c>
      <c r="H20" s="11">
        <f t="shared" si="6"/>
        <v>66796</v>
      </c>
      <c r="I20" s="11">
        <f t="shared" si="6"/>
        <v>15969</v>
      </c>
      <c r="J20" s="11">
        <f t="shared" si="6"/>
        <v>49961</v>
      </c>
      <c r="K20" s="11">
        <f t="shared" si="4"/>
        <v>856234</v>
      </c>
    </row>
    <row r="21" spans="1:12" ht="17.25" customHeight="1">
      <c r="A21" s="12" t="s">
        <v>23</v>
      </c>
      <c r="B21" s="13">
        <v>47134</v>
      </c>
      <c r="C21" s="13">
        <v>58388</v>
      </c>
      <c r="D21" s="13">
        <v>74736</v>
      </c>
      <c r="E21" s="13">
        <v>36971</v>
      </c>
      <c r="F21" s="13">
        <v>64873</v>
      </c>
      <c r="G21" s="13">
        <v>104516</v>
      </c>
      <c r="H21" s="13">
        <v>34684</v>
      </c>
      <c r="I21" s="13">
        <v>9830</v>
      </c>
      <c r="J21" s="13">
        <v>27894</v>
      </c>
      <c r="K21" s="11">
        <f t="shared" si="4"/>
        <v>459026</v>
      </c>
      <c r="L21" s="52"/>
    </row>
    <row r="22" spans="1:12" ht="17.25" customHeight="1">
      <c r="A22" s="12" t="s">
        <v>24</v>
      </c>
      <c r="B22" s="13">
        <v>41396</v>
      </c>
      <c r="C22" s="13">
        <v>40243</v>
      </c>
      <c r="D22" s="13">
        <v>51762</v>
      </c>
      <c r="E22" s="13">
        <v>26064</v>
      </c>
      <c r="F22" s="13">
        <v>54657</v>
      </c>
      <c r="G22" s="13">
        <v>111252</v>
      </c>
      <c r="H22" s="13">
        <v>30398</v>
      </c>
      <c r="I22" s="13">
        <v>5814</v>
      </c>
      <c r="J22" s="13">
        <v>21425</v>
      </c>
      <c r="K22" s="11">
        <f t="shared" si="4"/>
        <v>383011</v>
      </c>
      <c r="L22" s="52"/>
    </row>
    <row r="23" spans="1:11" ht="17.25" customHeight="1">
      <c r="A23" s="12" t="s">
        <v>25</v>
      </c>
      <c r="B23" s="13">
        <v>1775</v>
      </c>
      <c r="C23" s="13">
        <v>2086</v>
      </c>
      <c r="D23" s="13">
        <v>1776</v>
      </c>
      <c r="E23" s="13">
        <v>1143</v>
      </c>
      <c r="F23" s="13">
        <v>1767</v>
      </c>
      <c r="G23" s="13">
        <v>2969</v>
      </c>
      <c r="H23" s="13">
        <v>1714</v>
      </c>
      <c r="I23" s="13">
        <v>325</v>
      </c>
      <c r="J23" s="13">
        <v>642</v>
      </c>
      <c r="K23" s="11">
        <f t="shared" si="4"/>
        <v>14197</v>
      </c>
    </row>
    <row r="24" spans="1:11" ht="17.25" customHeight="1">
      <c r="A24" s="16" t="s">
        <v>26</v>
      </c>
      <c r="B24" s="13">
        <f>+B25+B26</f>
        <v>90360</v>
      </c>
      <c r="C24" s="13">
        <f aca="true" t="shared" si="7" ref="C24:J24">+C25+C26</f>
        <v>119421</v>
      </c>
      <c r="D24" s="13">
        <f t="shared" si="7"/>
        <v>132752</v>
      </c>
      <c r="E24" s="13">
        <f t="shared" si="7"/>
        <v>72023</v>
      </c>
      <c r="F24" s="13">
        <f t="shared" si="7"/>
        <v>101224</v>
      </c>
      <c r="G24" s="13">
        <f t="shared" si="7"/>
        <v>133531</v>
      </c>
      <c r="H24" s="13">
        <f t="shared" si="7"/>
        <v>59805</v>
      </c>
      <c r="I24" s="13">
        <f t="shared" si="7"/>
        <v>18328</v>
      </c>
      <c r="J24" s="13">
        <f t="shared" si="7"/>
        <v>61548</v>
      </c>
      <c r="K24" s="11">
        <f t="shared" si="4"/>
        <v>788992</v>
      </c>
    </row>
    <row r="25" spans="1:12" ht="17.25" customHeight="1">
      <c r="A25" s="12" t="s">
        <v>115</v>
      </c>
      <c r="B25" s="13">
        <v>41344</v>
      </c>
      <c r="C25" s="13">
        <v>58339</v>
      </c>
      <c r="D25" s="13">
        <v>69102</v>
      </c>
      <c r="E25" s="13">
        <v>38380</v>
      </c>
      <c r="F25" s="13">
        <v>48804</v>
      </c>
      <c r="G25" s="13">
        <v>60368</v>
      </c>
      <c r="H25" s="13">
        <v>28089</v>
      </c>
      <c r="I25" s="13">
        <v>10920</v>
      </c>
      <c r="J25" s="13">
        <v>30441</v>
      </c>
      <c r="K25" s="11">
        <f t="shared" si="4"/>
        <v>385787</v>
      </c>
      <c r="L25" s="52"/>
    </row>
    <row r="26" spans="1:12" ht="17.25" customHeight="1">
      <c r="A26" s="12" t="s">
        <v>116</v>
      </c>
      <c r="B26" s="13">
        <v>49016</v>
      </c>
      <c r="C26" s="13">
        <v>61082</v>
      </c>
      <c r="D26" s="13">
        <v>63650</v>
      </c>
      <c r="E26" s="13">
        <v>33643</v>
      </c>
      <c r="F26" s="13">
        <v>52420</v>
      </c>
      <c r="G26" s="13">
        <v>73163</v>
      </c>
      <c r="H26" s="13">
        <v>31716</v>
      </c>
      <c r="I26" s="13">
        <v>7408</v>
      </c>
      <c r="J26" s="13">
        <v>31107</v>
      </c>
      <c r="K26" s="11">
        <f t="shared" si="4"/>
        <v>403205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3313</v>
      </c>
      <c r="I27" s="11">
        <v>0</v>
      </c>
      <c r="J27" s="11">
        <v>0</v>
      </c>
      <c r="K27" s="11">
        <f t="shared" si="4"/>
        <v>3313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21930.36</v>
      </c>
      <c r="I35" s="19">
        <v>0</v>
      </c>
      <c r="J35" s="19">
        <v>0</v>
      </c>
      <c r="K35" s="23">
        <f>SUM(B35:J35)</f>
        <v>21930.36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968047.6200000001</v>
      </c>
      <c r="C47" s="22">
        <f aca="true" t="shared" si="12" ref="C47:H47">+C48+C57</f>
        <v>1379799.11</v>
      </c>
      <c r="D47" s="22">
        <f t="shared" si="12"/>
        <v>1744764.36</v>
      </c>
      <c r="E47" s="22">
        <f t="shared" si="12"/>
        <v>832277.75</v>
      </c>
      <c r="F47" s="22">
        <f t="shared" si="12"/>
        <v>1249761.2500000002</v>
      </c>
      <c r="G47" s="22">
        <f t="shared" si="12"/>
        <v>1693148.0900000003</v>
      </c>
      <c r="H47" s="22">
        <f t="shared" si="12"/>
        <v>830473.28</v>
      </c>
      <c r="I47" s="22">
        <f>+I48+I57</f>
        <v>315337.39999999997</v>
      </c>
      <c r="J47" s="22">
        <f>+J48+J57</f>
        <v>631953.52</v>
      </c>
      <c r="K47" s="22">
        <f>SUM(B47:J47)</f>
        <v>9645562.38</v>
      </c>
    </row>
    <row r="48" spans="1:11" ht="17.25" customHeight="1">
      <c r="A48" s="16" t="s">
        <v>108</v>
      </c>
      <c r="B48" s="23">
        <f>SUM(B49:B56)</f>
        <v>949342.8900000001</v>
      </c>
      <c r="C48" s="23">
        <f aca="true" t="shared" si="13" ref="C48:J48">SUM(C49:C56)</f>
        <v>1356327.56</v>
      </c>
      <c r="D48" s="23">
        <f t="shared" si="13"/>
        <v>1719396.74</v>
      </c>
      <c r="E48" s="23">
        <f t="shared" si="13"/>
        <v>809979</v>
      </c>
      <c r="F48" s="23">
        <f t="shared" si="13"/>
        <v>1226346.1500000001</v>
      </c>
      <c r="G48" s="23">
        <f t="shared" si="13"/>
        <v>1663667.2900000003</v>
      </c>
      <c r="H48" s="23">
        <f t="shared" si="13"/>
        <v>810533.89</v>
      </c>
      <c r="I48" s="23">
        <f t="shared" si="13"/>
        <v>315337.39999999997</v>
      </c>
      <c r="J48" s="23">
        <f t="shared" si="13"/>
        <v>617992.5800000001</v>
      </c>
      <c r="K48" s="23">
        <f aca="true" t="shared" si="14" ref="K48:K57">SUM(B48:J48)</f>
        <v>9468923.500000002</v>
      </c>
    </row>
    <row r="49" spans="1:11" ht="17.25" customHeight="1">
      <c r="A49" s="34" t="s">
        <v>43</v>
      </c>
      <c r="B49" s="23">
        <f aca="true" t="shared" si="15" ref="B49:H49">ROUND(B30*B7,2)</f>
        <v>946887.06</v>
      </c>
      <c r="C49" s="23">
        <f t="shared" si="15"/>
        <v>1349686.05</v>
      </c>
      <c r="D49" s="23">
        <f t="shared" si="15"/>
        <v>1715461.92</v>
      </c>
      <c r="E49" s="23">
        <f t="shared" si="15"/>
        <v>807776.75</v>
      </c>
      <c r="F49" s="23">
        <f t="shared" si="15"/>
        <v>1223016.07</v>
      </c>
      <c r="G49" s="23">
        <f t="shared" si="15"/>
        <v>1658840.1</v>
      </c>
      <c r="H49" s="23">
        <f t="shared" si="15"/>
        <v>786157.33</v>
      </c>
      <c r="I49" s="23">
        <f>ROUND(I30*I7,2)</f>
        <v>314271.68</v>
      </c>
      <c r="J49" s="23">
        <f>ROUND(J30*J7,2)</f>
        <v>615775.54</v>
      </c>
      <c r="K49" s="23">
        <f t="shared" si="14"/>
        <v>9417872.5</v>
      </c>
    </row>
    <row r="50" spans="1:11" ht="17.25" customHeight="1">
      <c r="A50" s="34" t="s">
        <v>44</v>
      </c>
      <c r="B50" s="19">
        <v>0</v>
      </c>
      <c r="C50" s="23">
        <f>ROUND(C31*C7,2)</f>
        <v>3000.06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3000.06</v>
      </c>
    </row>
    <row r="51" spans="1:11" ht="17.25" customHeight="1">
      <c r="A51" s="66" t="s">
        <v>104</v>
      </c>
      <c r="B51" s="67">
        <f aca="true" t="shared" si="16" ref="B51:H51">ROUND(B32*B7,2)</f>
        <v>-1635.85</v>
      </c>
      <c r="C51" s="67">
        <f t="shared" si="16"/>
        <v>-2132.27</v>
      </c>
      <c r="D51" s="67">
        <f t="shared" si="16"/>
        <v>-2450.94</v>
      </c>
      <c r="E51" s="67">
        <f t="shared" si="16"/>
        <v>-1243.15</v>
      </c>
      <c r="F51" s="67">
        <f t="shared" si="16"/>
        <v>-1951.44</v>
      </c>
      <c r="G51" s="67">
        <f t="shared" si="16"/>
        <v>-2602.89</v>
      </c>
      <c r="H51" s="67">
        <f t="shared" si="16"/>
        <v>-1268.84</v>
      </c>
      <c r="I51" s="19">
        <v>0</v>
      </c>
      <c r="J51" s="19">
        <v>0</v>
      </c>
      <c r="K51" s="67">
        <f>SUM(B51:J51)</f>
        <v>-13285.38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21930.36</v>
      </c>
      <c r="I53" s="31">
        <f>+I35</f>
        <v>0</v>
      </c>
      <c r="J53" s="31">
        <f>+J35</f>
        <v>0</v>
      </c>
      <c r="K53" s="23">
        <f t="shared" si="14"/>
        <v>21930.36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18704.73</v>
      </c>
      <c r="C57" s="36">
        <v>23471.55</v>
      </c>
      <c r="D57" s="36">
        <v>25367.62</v>
      </c>
      <c r="E57" s="36">
        <v>22298.75</v>
      </c>
      <c r="F57" s="36">
        <v>23415.1</v>
      </c>
      <c r="G57" s="36">
        <v>29480.8</v>
      </c>
      <c r="H57" s="36">
        <v>19939.39</v>
      </c>
      <c r="I57" s="19">
        <v>0</v>
      </c>
      <c r="J57" s="36">
        <v>13960.94</v>
      </c>
      <c r="K57" s="36">
        <f t="shared" si="14"/>
        <v>176638.88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-98222.4</v>
      </c>
      <c r="C61" s="35">
        <f t="shared" si="17"/>
        <v>-143598.2</v>
      </c>
      <c r="D61" s="35">
        <f t="shared" si="17"/>
        <v>-136975.39</v>
      </c>
      <c r="E61" s="35">
        <f t="shared" si="17"/>
        <v>-84124.4</v>
      </c>
      <c r="F61" s="35">
        <f t="shared" si="17"/>
        <v>-93666.84999999999</v>
      </c>
      <c r="G61" s="35">
        <f t="shared" si="17"/>
        <v>-120236.43999999999</v>
      </c>
      <c r="H61" s="35">
        <f t="shared" si="17"/>
        <v>-103113</v>
      </c>
      <c r="I61" s="35">
        <f t="shared" si="17"/>
        <v>-23724.88</v>
      </c>
      <c r="J61" s="35">
        <f t="shared" si="17"/>
        <v>-50399.4</v>
      </c>
      <c r="K61" s="35">
        <f>SUM(B61:J61)</f>
        <v>-854060.96</v>
      </c>
    </row>
    <row r="62" spans="1:11" ht="18.75" customHeight="1">
      <c r="A62" s="16" t="s">
        <v>74</v>
      </c>
      <c r="B62" s="35">
        <f aca="true" t="shared" si="18" ref="B62:J62">B63+B64+B65+B66+B67+B68</f>
        <v>-98222.4</v>
      </c>
      <c r="C62" s="35">
        <f>C63+C64+C65+C66+C67+C68-C71</f>
        <v>-143521.57</v>
      </c>
      <c r="D62" s="35">
        <f t="shared" si="18"/>
        <v>-135401.6</v>
      </c>
      <c r="E62" s="35">
        <f t="shared" si="18"/>
        <v>-84124.4</v>
      </c>
      <c r="F62" s="35">
        <f t="shared" si="18"/>
        <v>-93286.2</v>
      </c>
      <c r="G62" s="35">
        <f t="shared" si="18"/>
        <v>-119730.4</v>
      </c>
      <c r="H62" s="35">
        <f t="shared" si="18"/>
        <v>-103113</v>
      </c>
      <c r="I62" s="35">
        <f t="shared" si="18"/>
        <v>-20949.4</v>
      </c>
      <c r="J62" s="35">
        <f t="shared" si="18"/>
        <v>-50399.4</v>
      </c>
      <c r="K62" s="35">
        <f aca="true" t="shared" si="19" ref="K62:K91">SUM(B62:J62)</f>
        <v>-848748.37</v>
      </c>
    </row>
    <row r="63" spans="1:11" ht="18.75" customHeight="1">
      <c r="A63" s="12" t="s">
        <v>75</v>
      </c>
      <c r="B63" s="35">
        <f>-ROUND(B9*$D$3,2)</f>
        <v>-98222.4</v>
      </c>
      <c r="C63" s="35">
        <f aca="true" t="shared" si="20" ref="C63:J63">-ROUND(C9*$D$3,2)</f>
        <v>-143598.2</v>
      </c>
      <c r="D63" s="35">
        <f t="shared" si="20"/>
        <v>-135401.6</v>
      </c>
      <c r="E63" s="35">
        <f t="shared" si="20"/>
        <v>-84124.4</v>
      </c>
      <c r="F63" s="35">
        <f t="shared" si="20"/>
        <v>-93286.2</v>
      </c>
      <c r="G63" s="35">
        <f t="shared" si="20"/>
        <v>-119730.4</v>
      </c>
      <c r="H63" s="35">
        <f t="shared" si="20"/>
        <v>-103113</v>
      </c>
      <c r="I63" s="35">
        <f t="shared" si="20"/>
        <v>-20949.4</v>
      </c>
      <c r="J63" s="35">
        <f t="shared" si="20"/>
        <v>-50399.4</v>
      </c>
      <c r="K63" s="35">
        <f t="shared" si="19"/>
        <v>-848825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19">
        <v>0</v>
      </c>
      <c r="C69" s="67">
        <f aca="true" t="shared" si="21" ref="C69:I69">SUM(C70:C99)</f>
        <v>-76.63</v>
      </c>
      <c r="D69" s="67">
        <f t="shared" si="21"/>
        <v>-1573.79</v>
      </c>
      <c r="E69" s="19">
        <v>0</v>
      </c>
      <c r="F69" s="67">
        <f t="shared" si="21"/>
        <v>-380.65</v>
      </c>
      <c r="G69" s="67">
        <f t="shared" si="21"/>
        <v>-506.04</v>
      </c>
      <c r="H69" s="19">
        <v>0</v>
      </c>
      <c r="I69" s="67">
        <f t="shared" si="21"/>
        <v>-2775.48</v>
      </c>
      <c r="J69" s="19">
        <v>0</v>
      </c>
      <c r="K69" s="67">
        <f t="shared" si="19"/>
        <v>-5312.59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-500</v>
      </c>
      <c r="E84" s="19">
        <v>0</v>
      </c>
      <c r="F84" s="19">
        <v>0</v>
      </c>
      <c r="G84" s="67">
        <v>-500</v>
      </c>
      <c r="H84" s="19">
        <v>0</v>
      </c>
      <c r="I84" s="19">
        <v>-500</v>
      </c>
      <c r="J84" s="19">
        <v>0</v>
      </c>
      <c r="K84" s="67">
        <f t="shared" si="19"/>
        <v>-1500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 aca="true" t="shared" si="22" ref="K103:K108">SUM(B103:J103)</f>
        <v>0</v>
      </c>
      <c r="L103" s="54"/>
    </row>
    <row r="104" spans="1:13" ht="18.75" customHeight="1">
      <c r="A104" s="16" t="s">
        <v>83</v>
      </c>
      <c r="B104" s="24">
        <f aca="true" t="shared" si="23" ref="B104:H104">+B105+B106</f>
        <v>855527.1300000001</v>
      </c>
      <c r="C104" s="24">
        <f t="shared" si="23"/>
        <v>1212729.36</v>
      </c>
      <c r="D104" s="24">
        <f t="shared" si="23"/>
        <v>1607788.97</v>
      </c>
      <c r="E104" s="24">
        <f t="shared" si="23"/>
        <v>748153.35</v>
      </c>
      <c r="F104" s="24">
        <f t="shared" si="23"/>
        <v>1156094.4000000004</v>
      </c>
      <c r="G104" s="24">
        <f t="shared" si="23"/>
        <v>1572911.6500000004</v>
      </c>
      <c r="H104" s="24">
        <f t="shared" si="23"/>
        <v>727360.28</v>
      </c>
      <c r="I104" s="24">
        <f>+I105+I106</f>
        <v>291612.51999999996</v>
      </c>
      <c r="J104" s="24">
        <f>+J105+J106</f>
        <v>581554.12</v>
      </c>
      <c r="K104" s="48">
        <f t="shared" si="22"/>
        <v>8753731.78</v>
      </c>
      <c r="L104" s="54"/>
      <c r="M104" s="77"/>
    </row>
    <row r="105" spans="1:13" ht="18" customHeight="1">
      <c r="A105" s="16" t="s">
        <v>82</v>
      </c>
      <c r="B105" s="24">
        <f aca="true" t="shared" si="24" ref="B105:J105">+B48+B62+B69+B101</f>
        <v>851120.4900000001</v>
      </c>
      <c r="C105" s="24">
        <f t="shared" si="24"/>
        <v>1212729.36</v>
      </c>
      <c r="D105" s="24">
        <f t="shared" si="24"/>
        <v>1582421.3499999999</v>
      </c>
      <c r="E105" s="24">
        <f t="shared" si="24"/>
        <v>725854.6</v>
      </c>
      <c r="F105" s="24">
        <f t="shared" si="24"/>
        <v>1132679.3000000003</v>
      </c>
      <c r="G105" s="24">
        <f t="shared" si="24"/>
        <v>1543430.8500000003</v>
      </c>
      <c r="H105" s="24">
        <f t="shared" si="24"/>
        <v>707420.89</v>
      </c>
      <c r="I105" s="24">
        <f t="shared" si="24"/>
        <v>291612.51999999996</v>
      </c>
      <c r="J105" s="24">
        <f t="shared" si="24"/>
        <v>567593.18</v>
      </c>
      <c r="K105" s="48">
        <f t="shared" si="22"/>
        <v>8614862.54</v>
      </c>
      <c r="L105" s="54"/>
      <c r="M105" s="57"/>
    </row>
    <row r="106" spans="1:11" ht="18.75" customHeight="1">
      <c r="A106" s="16" t="s">
        <v>99</v>
      </c>
      <c r="B106" s="24">
        <f aca="true" t="shared" si="25" ref="B106:J106">IF(+B57+B102+B107&lt;0,0,(B57+B102+B107))</f>
        <v>4406.639999999999</v>
      </c>
      <c r="C106" s="24">
        <f t="shared" si="25"/>
        <v>0</v>
      </c>
      <c r="D106" s="24">
        <f t="shared" si="25"/>
        <v>25367.62</v>
      </c>
      <c r="E106" s="24">
        <f t="shared" si="25"/>
        <v>22298.75</v>
      </c>
      <c r="F106" s="24">
        <f t="shared" si="25"/>
        <v>23415.1</v>
      </c>
      <c r="G106" s="24">
        <f t="shared" si="25"/>
        <v>29480.8</v>
      </c>
      <c r="H106" s="24">
        <f t="shared" si="25"/>
        <v>19939.39</v>
      </c>
      <c r="I106" s="19">
        <f t="shared" si="25"/>
        <v>0</v>
      </c>
      <c r="J106" s="24">
        <f t="shared" si="25"/>
        <v>13960.94</v>
      </c>
      <c r="K106" s="48">
        <f t="shared" si="22"/>
        <v>138869.24</v>
      </c>
    </row>
    <row r="107" spans="1:13" ht="18.75" customHeight="1">
      <c r="A107" s="16" t="s">
        <v>84</v>
      </c>
      <c r="B107" s="67">
        <v>-14298.09</v>
      </c>
      <c r="C107" s="67">
        <v>-42610.22999999999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48">
        <f t="shared" si="22"/>
        <v>-56908.31999999999</v>
      </c>
      <c r="M107" s="57"/>
    </row>
    <row r="108" spans="1:11" ht="18.75" customHeight="1">
      <c r="A108" s="16" t="s">
        <v>100</v>
      </c>
      <c r="B108" s="19">
        <v>0</v>
      </c>
      <c r="C108" s="67">
        <f>IF(C102+C57+C107&lt;0,C102+C57+C71+C107,0)</f>
        <v>-19215.30999999999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>
        <f t="shared" si="22"/>
        <v>-19215.30999999999</v>
      </c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8753731.76</v>
      </c>
      <c r="L112" s="54"/>
    </row>
    <row r="113" spans="1:11" ht="18.75" customHeight="1">
      <c r="A113" s="26" t="s">
        <v>70</v>
      </c>
      <c r="B113" s="27">
        <v>109606.75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109606.75</v>
      </c>
    </row>
    <row r="114" spans="1:11" ht="18.75" customHeight="1">
      <c r="A114" s="26" t="s">
        <v>71</v>
      </c>
      <c r="B114" s="27">
        <v>745920.37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6" ref="K114:K131">SUM(B114:J114)</f>
        <v>745920.37</v>
      </c>
    </row>
    <row r="115" spans="1:11" ht="18.75" customHeight="1">
      <c r="A115" s="26" t="s">
        <v>72</v>
      </c>
      <c r="B115" s="40">
        <v>0</v>
      </c>
      <c r="C115" s="27">
        <f>+C104</f>
        <v>1212729.36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6"/>
        <v>1212729.36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1607788.97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6"/>
        <v>1607788.97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673338.01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6"/>
        <v>673338.01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74815.34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6"/>
        <v>74815.34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216911.69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6"/>
        <v>216911.69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404714.43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6"/>
        <v>404714.43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62820.62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6"/>
        <v>62820.62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471647.66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6"/>
        <v>471647.66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481564.28</v>
      </c>
      <c r="H123" s="40">
        <v>0</v>
      </c>
      <c r="I123" s="40">
        <v>0</v>
      </c>
      <c r="J123" s="40">
        <v>0</v>
      </c>
      <c r="K123" s="41">
        <f t="shared" si="26"/>
        <v>481564.28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40123.8</v>
      </c>
      <c r="H124" s="40">
        <v>0</v>
      </c>
      <c r="I124" s="40">
        <v>0</v>
      </c>
      <c r="J124" s="40">
        <v>0</v>
      </c>
      <c r="K124" s="41">
        <f t="shared" si="26"/>
        <v>40123.8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234370.64</v>
      </c>
      <c r="H125" s="40">
        <v>0</v>
      </c>
      <c r="I125" s="40">
        <v>0</v>
      </c>
      <c r="J125" s="40">
        <v>0</v>
      </c>
      <c r="K125" s="41">
        <f t="shared" si="26"/>
        <v>234370.64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199632.51</v>
      </c>
      <c r="H126" s="40">
        <v>0</v>
      </c>
      <c r="I126" s="40">
        <v>0</v>
      </c>
      <c r="J126" s="40">
        <v>0</v>
      </c>
      <c r="K126" s="41">
        <f t="shared" si="26"/>
        <v>199632.51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617220.41</v>
      </c>
      <c r="H127" s="40">
        <v>0</v>
      </c>
      <c r="I127" s="40">
        <v>0</v>
      </c>
      <c r="J127" s="40">
        <v>0</v>
      </c>
      <c r="K127" s="41">
        <f t="shared" si="26"/>
        <v>617220.41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257944.15</v>
      </c>
      <c r="I128" s="40">
        <v>0</v>
      </c>
      <c r="J128" s="40">
        <v>0</v>
      </c>
      <c r="K128" s="41">
        <f t="shared" si="26"/>
        <v>257944.15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469416.13</v>
      </c>
      <c r="I129" s="40">
        <v>0</v>
      </c>
      <c r="J129" s="40">
        <v>0</v>
      </c>
      <c r="K129" s="41">
        <f t="shared" si="26"/>
        <v>469416.13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291612.52</v>
      </c>
      <c r="J130" s="40">
        <v>0</v>
      </c>
      <c r="K130" s="41">
        <f t="shared" si="26"/>
        <v>291612.52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581554.12</v>
      </c>
      <c r="K131" s="44">
        <f t="shared" si="26"/>
        <v>581554.12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2017-05-26T21:32:03Z</dcterms:modified>
  <cp:category/>
  <cp:version/>
  <cp:contentType/>
  <cp:contentStatus/>
</cp:coreProperties>
</file>