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CONCESSÃO'!$A$1:$K$131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<sst xmlns="http://schemas.openxmlformats.org/spreadsheetml/2006/main" count="135" uniqueCount="135">
  <si>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</si>
  <si>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</si>
  <si>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</si>
  <si>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</si>
  <si>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</si>
  <si>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</si>
  <si>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</si>
  <si>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</si>
  <si>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</si>
  <si>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</si>
  <si>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</si>
  <si>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</si>
  <si>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</si>
  <si>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</si>
  <si>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</si>
  <si>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</si>
  <si>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</si>
  <si>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</si>
  <si>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</si>
  <si>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</si>
  <si>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</si>
  <si>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</si>
  <si>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</si>
  <si>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</si>
  <si>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</si>
  <si>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</si>
  <si>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</si>
  <si>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</si>
  <si>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</si>
  <si>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</si>
  <si>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</si>
  <si>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</si>
  <si>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</si>
  <si>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</si>
  <si>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</si>
  <si>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</si>
  <si>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</si>
  <si>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</si>
  <si>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</si>
  <si>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</si>
  <si>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</si>
  <si>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</si>
  <si>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</si>
  <si>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</si>
  <si>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</si>
  <si>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</si>
  <si>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</si>
  <si>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</si>
  <si>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</si>
  <si>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</si>
  <si>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</si>
  <si>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</si>
  <si>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</si>
  <si>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</si>
  <si>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</si>
  <si>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</si>
  <si>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</si>
  <si>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</si>
  <si>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</si>
  <si>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</si>
  <si>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</si>
  <si>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</si>
  <si>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</si>
  <si>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</si>
  <si>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</si>
  <si>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</si>
  <si>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</si>
  <si>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</si>
  <si>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</si>
  <si>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</si>
  <si>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</si>
  <si>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</si>
  <si>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</si>
  <si>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</si>
  <si>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</si>
  <si>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</si>
  <si>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</si>
  <si>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</si>
  <si>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</si>
  <si>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</si>
  <si>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</si>
  <si>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</si>
  <si>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</si>
  <si>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</si>
  <si>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</si>
  <si>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</si>
  <si>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</si>
  <si>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</si>
  <si>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</si>
  <si>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</si>
  <si>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</si>
  <si>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</si>
  <si>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</si>
  <si>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</si>
  <si>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</si>
  <si>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</si>
  <si>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</si>
  <si>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</si>
  <si>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</si>
  <si>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</si>
  <si>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</si>
  <si>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</si>
  <si>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</si>
  <si>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</si>
  <si>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</si>
  <si>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</si>
  <si>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</si>
  <si>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</si>
  <si>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</si>
  <si>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</si>
  <si>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</si>
  <si>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</si>
  <si>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</si>
  <si>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</si>
  <si>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</si>
  <si>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</si>
  <si>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</si>
  <si>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</si>
  <si>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>8.5. Consórcio Via Sul</t>
  </si>
  <si>
    <t>8.6. Via Sul Transportes Urbanos Ltda.</t>
  </si>
  <si>
    <t>8.7. Tupi Transportes Urbanos Piratininga Ltda.</t>
  </si>
  <si>
    <t>8.8. Mobibrasil Transp Urbano Ltda.</t>
  </si>
  <si>
    <t>8.9. Viação Cidade Dutra Ltda.</t>
  </si>
  <si>
    <t>8.10. Consórcio Unisul</t>
  </si>
  <si>
    <t>8.11. VIP - Transportes Urbanos Ltda.</t>
  </si>
  <si>
    <t>8.12. Viação Campo Belo Ltda.</t>
  </si>
  <si>
    <t>8.13. Transkuba Transportes Gerais Ltda.</t>
  </si>
  <si>
    <t>8.14. Viação Gatusa Transportes Urb. Ltda.</t>
  </si>
  <si>
    <t>8.15. Consórcio Sete</t>
  </si>
  <si>
    <t>8.16. Viação Gato Preto Ltda.</t>
  </si>
  <si>
    <t>8.17. Transpass Transp. de Pass. Ltda</t>
  </si>
  <si>
    <t>8.18. Ambiental Transportes Urbanos S.A.</t>
  </si>
  <si>
    <t>8.19. Express Transportes Urbanos Ltda</t>
  </si>
  <si>
    <t xml:space="preserve">6.3. Revisão de Remuneração pelo Transporte Coletivo </t>
  </si>
  <si>
    <t>OPERAÇÃO 18/05/17 - VENCIMENTO 25/05/17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</si>
</sst>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2" fillId="35" borderId="4" xfId="46" applyNumberFormat="1" applyFont="1" applyFill="1" applyBorder="1" applyAlignment="1">
      <alignment horizontal="center" vertical="center"/>
    </xf>
    <xf numFmtId="172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5"/>
  <sheetViews>
    <sheetView showGridLines="0" tabSelected="1" zoomScale="80" zoomScaleNormal="80" zoomScaleSheetLayoutView="70" zoomScalePageLayoutView="0" workbookViewId="0" topLeftCell="B104">
      <selection activeCell="K137" sqref="K137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7" t="s">
        <v>78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ht="21">
      <c r="A2" s="78" t="s">
        <v>134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ht="15.75">
      <c r="A3" s="4"/>
      <c r="B3" s="5"/>
      <c r="C3" s="4" t="s">
        <v>13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9" t="s">
        <v>14</v>
      </c>
      <c r="B4" s="81" t="s">
        <v>91</v>
      </c>
      <c r="C4" s="82"/>
      <c r="D4" s="82"/>
      <c r="E4" s="82"/>
      <c r="F4" s="82"/>
      <c r="G4" s="82"/>
      <c r="H4" s="82"/>
      <c r="I4" s="82"/>
      <c r="J4" s="83"/>
      <c r="K4" s="80" t="s">
        <v>15</v>
      </c>
    </row>
    <row r="5" spans="1:11" ht="38.25">
      <c r="A5" s="79"/>
      <c r="B5" s="28" t="s">
        <v>7</v>
      </c>
      <c r="C5" s="28" t="s">
        <v>8</v>
      </c>
      <c r="D5" s="28" t="s">
        <v>9</v>
      </c>
      <c r="E5" s="28" t="s">
        <v>117</v>
      </c>
      <c r="F5" s="28" t="s">
        <v>10</v>
      </c>
      <c r="G5" s="28" t="s">
        <v>11</v>
      </c>
      <c r="H5" s="28" t="s">
        <v>12</v>
      </c>
      <c r="I5" s="84" t="s">
        <v>90</v>
      </c>
      <c r="J5" s="84" t="s">
        <v>89</v>
      </c>
      <c r="K5" s="79"/>
    </row>
    <row r="6" spans="1:11" ht="18.75" customHeight="1">
      <c r="A6" s="79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5"/>
      <c r="J6" s="85"/>
      <c r="K6" s="79"/>
    </row>
    <row r="7" spans="1:12" ht="17.25" customHeight="1">
      <c r="A7" s="8" t="s">
        <v>27</v>
      </c>
      <c r="B7" s="9">
        <f aca="true" t="shared" si="0" ref="B7:K7">+B8+B20+B24+B27</f>
        <v>601377</v>
      </c>
      <c r="C7" s="9">
        <f t="shared" si="0"/>
        <v>767229</v>
      </c>
      <c r="D7" s="9">
        <f t="shared" si="0"/>
        <v>795991</v>
      </c>
      <c r="E7" s="9">
        <f t="shared" si="0"/>
        <v>537814</v>
      </c>
      <c r="F7" s="9">
        <f t="shared" si="0"/>
        <v>733476</v>
      </c>
      <c r="G7" s="9">
        <f t="shared" si="0"/>
        <v>1227072</v>
      </c>
      <c r="H7" s="9">
        <f t="shared" si="0"/>
        <v>568281</v>
      </c>
      <c r="I7" s="9">
        <f t="shared" si="0"/>
        <v>118465</v>
      </c>
      <c r="J7" s="9">
        <f t="shared" si="0"/>
        <v>329008</v>
      </c>
      <c r="K7" s="9">
        <f t="shared" si="0"/>
        <v>5678713</v>
      </c>
      <c r="L7" s="52"/>
    </row>
    <row r="8" spans="1:11" ht="17.25" customHeight="1">
      <c r="A8" s="10" t="s">
        <v>97</v>
      </c>
      <c r="B8" s="11">
        <f>B9+B12+B16</f>
        <v>283264</v>
      </c>
      <c r="C8" s="11">
        <f aca="true" t="shared" si="1" ref="C8:J8">C9+C12+C16</f>
        <v>371637</v>
      </c>
      <c r="D8" s="11">
        <f t="shared" si="1"/>
        <v>359293</v>
      </c>
      <c r="E8" s="11">
        <f t="shared" si="1"/>
        <v>259944</v>
      </c>
      <c r="F8" s="11">
        <f t="shared" si="1"/>
        <v>342026</v>
      </c>
      <c r="G8" s="11">
        <f t="shared" si="1"/>
        <v>574981</v>
      </c>
      <c r="H8" s="11">
        <f t="shared" si="1"/>
        <v>293234</v>
      </c>
      <c r="I8" s="11">
        <f t="shared" si="1"/>
        <v>52399</v>
      </c>
      <c r="J8" s="11">
        <f t="shared" si="1"/>
        <v>145790</v>
      </c>
      <c r="K8" s="11">
        <f>SUM(B8:J8)</f>
        <v>2682568</v>
      </c>
    </row>
    <row r="9" spans="1:11" ht="17.25" customHeight="1">
      <c r="A9" s="15" t="s">
        <v>16</v>
      </c>
      <c r="B9" s="13">
        <f>+B10+B11</f>
        <v>31507</v>
      </c>
      <c r="C9" s="13">
        <f aca="true" t="shared" si="2" ref="C9:J9">+C10+C11</f>
        <v>43708</v>
      </c>
      <c r="D9" s="13">
        <f t="shared" si="2"/>
        <v>37809</v>
      </c>
      <c r="E9" s="13">
        <f t="shared" si="2"/>
        <v>29410</v>
      </c>
      <c r="F9" s="13">
        <f t="shared" si="2"/>
        <v>32943</v>
      </c>
      <c r="G9" s="13">
        <f t="shared" si="2"/>
        <v>43028</v>
      </c>
      <c r="H9" s="13">
        <f t="shared" si="2"/>
        <v>41114</v>
      </c>
      <c r="I9" s="13">
        <f t="shared" si="2"/>
        <v>6906</v>
      </c>
      <c r="J9" s="13">
        <f t="shared" si="2"/>
        <v>14072</v>
      </c>
      <c r="K9" s="11">
        <f>SUM(B9:J9)</f>
        <v>280497</v>
      </c>
    </row>
    <row r="10" spans="1:11" ht="17.25" customHeight="1">
      <c r="A10" s="29" t="s">
        <v>17</v>
      </c>
      <c r="B10" s="13">
        <v>31507</v>
      </c>
      <c r="C10" s="13">
        <v>43708</v>
      </c>
      <c r="D10" s="13">
        <v>37809</v>
      </c>
      <c r="E10" s="13">
        <v>29410</v>
      </c>
      <c r="F10" s="13">
        <v>32943</v>
      </c>
      <c r="G10" s="13">
        <v>43028</v>
      </c>
      <c r="H10" s="13">
        <v>41114</v>
      </c>
      <c r="I10" s="13">
        <v>6906</v>
      </c>
      <c r="J10" s="13">
        <v>14072</v>
      </c>
      <c r="K10" s="11">
        <f>SUM(B10:J10)</f>
        <v>280497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229561</v>
      </c>
      <c r="C12" s="17">
        <f t="shared" si="3"/>
        <v>298810</v>
      </c>
      <c r="D12" s="17">
        <f t="shared" si="3"/>
        <v>293275</v>
      </c>
      <c r="E12" s="17">
        <f t="shared" si="3"/>
        <v>210737</v>
      </c>
      <c r="F12" s="17">
        <f t="shared" si="3"/>
        <v>277765</v>
      </c>
      <c r="G12" s="17">
        <f t="shared" si="3"/>
        <v>477034</v>
      </c>
      <c r="H12" s="17">
        <f t="shared" si="3"/>
        <v>230525</v>
      </c>
      <c r="I12" s="17">
        <f t="shared" si="3"/>
        <v>41056</v>
      </c>
      <c r="J12" s="17">
        <f t="shared" si="3"/>
        <v>120059</v>
      </c>
      <c r="K12" s="11">
        <f aca="true" t="shared" si="4" ref="K12:K27">SUM(B12:J12)</f>
        <v>2178822</v>
      </c>
    </row>
    <row r="13" spans="1:13" ht="17.25" customHeight="1">
      <c r="A13" s="14" t="s">
        <v>19</v>
      </c>
      <c r="B13" s="13">
        <v>106703</v>
      </c>
      <c r="C13" s="13">
        <v>149265</v>
      </c>
      <c r="D13" s="13">
        <v>151410</v>
      </c>
      <c r="E13" s="13">
        <v>104950</v>
      </c>
      <c r="F13" s="13">
        <v>137201</v>
      </c>
      <c r="G13" s="13">
        <v>220881</v>
      </c>
      <c r="H13" s="13">
        <v>101663</v>
      </c>
      <c r="I13" s="13">
        <v>22395</v>
      </c>
      <c r="J13" s="13">
        <v>61396</v>
      </c>
      <c r="K13" s="11">
        <f t="shared" si="4"/>
        <v>1055864</v>
      </c>
      <c r="L13" s="52"/>
      <c r="M13" s="53"/>
    </row>
    <row r="14" spans="1:12" ht="17.25" customHeight="1">
      <c r="A14" s="14" t="s">
        <v>20</v>
      </c>
      <c r="B14" s="13">
        <v>112282</v>
      </c>
      <c r="C14" s="13">
        <v>132953</v>
      </c>
      <c r="D14" s="13">
        <v>131117</v>
      </c>
      <c r="E14" s="13">
        <v>95770</v>
      </c>
      <c r="F14" s="13">
        <v>129607</v>
      </c>
      <c r="G14" s="13">
        <v>238872</v>
      </c>
      <c r="H14" s="13">
        <v>109542</v>
      </c>
      <c r="I14" s="13">
        <v>15969</v>
      </c>
      <c r="J14" s="13">
        <v>54870</v>
      </c>
      <c r="K14" s="11">
        <f t="shared" si="4"/>
        <v>1020982</v>
      </c>
      <c r="L14" s="52"/>
    </row>
    <row r="15" spans="1:11" ht="17.25" customHeight="1">
      <c r="A15" s="14" t="s">
        <v>21</v>
      </c>
      <c r="B15" s="13">
        <v>10576</v>
      </c>
      <c r="C15" s="13">
        <v>16592</v>
      </c>
      <c r="D15" s="13">
        <v>10748</v>
      </c>
      <c r="E15" s="13">
        <v>10017</v>
      </c>
      <c r="F15" s="13">
        <v>10957</v>
      </c>
      <c r="G15" s="13">
        <v>17281</v>
      </c>
      <c r="H15" s="13">
        <v>19320</v>
      </c>
      <c r="I15" s="13">
        <v>2692</v>
      </c>
      <c r="J15" s="13">
        <v>3793</v>
      </c>
      <c r="K15" s="11">
        <f t="shared" si="4"/>
        <v>101976</v>
      </c>
    </row>
    <row r="16" spans="1:11" ht="17.25" customHeight="1">
      <c r="A16" s="15" t="s">
        <v>93</v>
      </c>
      <c r="B16" s="13">
        <f>B17+B18+B19</f>
        <v>22196</v>
      </c>
      <c r="C16" s="13">
        <f aca="true" t="shared" si="5" ref="C16:J16">C17+C18+C19</f>
        <v>29119</v>
      </c>
      <c r="D16" s="13">
        <f t="shared" si="5"/>
        <v>28209</v>
      </c>
      <c r="E16" s="13">
        <f t="shared" si="5"/>
        <v>19797</v>
      </c>
      <c r="F16" s="13">
        <f t="shared" si="5"/>
        <v>31318</v>
      </c>
      <c r="G16" s="13">
        <f t="shared" si="5"/>
        <v>54919</v>
      </c>
      <c r="H16" s="13">
        <f t="shared" si="5"/>
        <v>21595</v>
      </c>
      <c r="I16" s="13">
        <f t="shared" si="5"/>
        <v>4437</v>
      </c>
      <c r="J16" s="13">
        <f t="shared" si="5"/>
        <v>11659</v>
      </c>
      <c r="K16" s="11">
        <f t="shared" si="4"/>
        <v>223249</v>
      </c>
    </row>
    <row r="17" spans="1:11" ht="17.25" customHeight="1">
      <c r="A17" s="14" t="s">
        <v>94</v>
      </c>
      <c r="B17" s="13">
        <v>17650</v>
      </c>
      <c r="C17" s="13">
        <v>23673</v>
      </c>
      <c r="D17" s="13">
        <v>22360</v>
      </c>
      <c r="E17" s="13">
        <v>15606</v>
      </c>
      <c r="F17" s="13">
        <v>24907</v>
      </c>
      <c r="G17" s="13">
        <v>42559</v>
      </c>
      <c r="H17" s="13">
        <v>17386</v>
      </c>
      <c r="I17" s="13">
        <v>3755</v>
      </c>
      <c r="J17" s="13">
        <v>9320</v>
      </c>
      <c r="K17" s="11">
        <f t="shared" si="4"/>
        <v>177216</v>
      </c>
    </row>
    <row r="18" spans="1:11" ht="17.25" customHeight="1">
      <c r="A18" s="14" t="s">
        <v>95</v>
      </c>
      <c r="B18" s="13">
        <v>4474</v>
      </c>
      <c r="C18" s="13">
        <v>5370</v>
      </c>
      <c r="D18" s="13">
        <v>5802</v>
      </c>
      <c r="E18" s="13">
        <v>4133</v>
      </c>
      <c r="F18" s="13">
        <v>6346</v>
      </c>
      <c r="G18" s="13">
        <v>12229</v>
      </c>
      <c r="H18" s="13">
        <v>4097</v>
      </c>
      <c r="I18" s="13">
        <v>678</v>
      </c>
      <c r="J18" s="13">
        <v>2308</v>
      </c>
      <c r="K18" s="11">
        <f t="shared" si="4"/>
        <v>45437</v>
      </c>
    </row>
    <row r="19" spans="1:11" ht="17.25" customHeight="1">
      <c r="A19" s="14" t="s">
        <v>96</v>
      </c>
      <c r="B19" s="13">
        <v>72</v>
      </c>
      <c r="C19" s="13">
        <v>76</v>
      </c>
      <c r="D19" s="13">
        <v>47</v>
      </c>
      <c r="E19" s="13">
        <v>58</v>
      </c>
      <c r="F19" s="13">
        <v>65</v>
      </c>
      <c r="G19" s="13">
        <v>131</v>
      </c>
      <c r="H19" s="13">
        <v>112</v>
      </c>
      <c r="I19" s="13">
        <v>4</v>
      </c>
      <c r="J19" s="13">
        <v>31</v>
      </c>
      <c r="K19" s="11">
        <f t="shared" si="4"/>
        <v>596</v>
      </c>
    </row>
    <row r="20" spans="1:11" ht="17.25" customHeight="1">
      <c r="A20" s="16" t="s">
        <v>22</v>
      </c>
      <c r="B20" s="11">
        <f>+B21+B22+B23</f>
        <v>160886</v>
      </c>
      <c r="C20" s="11">
        <f aca="true" t="shared" si="6" ref="C20:J20">+C21+C22+C23</f>
        <v>180781</v>
      </c>
      <c r="D20" s="11">
        <f t="shared" si="6"/>
        <v>209846</v>
      </c>
      <c r="E20" s="11">
        <f t="shared" si="6"/>
        <v>131818</v>
      </c>
      <c r="F20" s="11">
        <f t="shared" si="6"/>
        <v>208221</v>
      </c>
      <c r="G20" s="11">
        <f t="shared" si="6"/>
        <v>394012</v>
      </c>
      <c r="H20" s="11">
        <f t="shared" si="6"/>
        <v>137710</v>
      </c>
      <c r="I20" s="11">
        <f t="shared" si="6"/>
        <v>31015</v>
      </c>
      <c r="J20" s="11">
        <f t="shared" si="6"/>
        <v>80701</v>
      </c>
      <c r="K20" s="11">
        <f t="shared" si="4"/>
        <v>1534990</v>
      </c>
    </row>
    <row r="21" spans="1:12" ht="17.25" customHeight="1">
      <c r="A21" s="12" t="s">
        <v>23</v>
      </c>
      <c r="B21" s="13">
        <v>82690</v>
      </c>
      <c r="C21" s="13">
        <v>103188</v>
      </c>
      <c r="D21" s="13">
        <v>121775</v>
      </c>
      <c r="E21" s="13">
        <v>74048</v>
      </c>
      <c r="F21" s="13">
        <v>115051</v>
      </c>
      <c r="G21" s="13">
        <v>201215</v>
      </c>
      <c r="H21" s="13">
        <v>74185</v>
      </c>
      <c r="I21" s="13">
        <v>18669</v>
      </c>
      <c r="J21" s="13">
        <v>44981</v>
      </c>
      <c r="K21" s="11">
        <f t="shared" si="4"/>
        <v>835802</v>
      </c>
      <c r="L21" s="52"/>
    </row>
    <row r="22" spans="1:12" ht="17.25" customHeight="1">
      <c r="A22" s="12" t="s">
        <v>24</v>
      </c>
      <c r="B22" s="13">
        <v>73563</v>
      </c>
      <c r="C22" s="13">
        <v>72287</v>
      </c>
      <c r="D22" s="13">
        <v>83564</v>
      </c>
      <c r="E22" s="13">
        <v>54388</v>
      </c>
      <c r="F22" s="13">
        <v>88577</v>
      </c>
      <c r="G22" s="13">
        <v>184751</v>
      </c>
      <c r="H22" s="13">
        <v>57702</v>
      </c>
      <c r="I22" s="13">
        <v>11383</v>
      </c>
      <c r="J22" s="13">
        <v>34166</v>
      </c>
      <c r="K22" s="11">
        <f t="shared" si="4"/>
        <v>660381</v>
      </c>
      <c r="L22" s="52"/>
    </row>
    <row r="23" spans="1:11" ht="17.25" customHeight="1">
      <c r="A23" s="12" t="s">
        <v>25</v>
      </c>
      <c r="B23" s="13">
        <v>4633</v>
      </c>
      <c r="C23" s="13">
        <v>5306</v>
      </c>
      <c r="D23" s="13">
        <v>4507</v>
      </c>
      <c r="E23" s="13">
        <v>3382</v>
      </c>
      <c r="F23" s="13">
        <v>4593</v>
      </c>
      <c r="G23" s="13">
        <v>8046</v>
      </c>
      <c r="H23" s="13">
        <v>5823</v>
      </c>
      <c r="I23" s="13">
        <v>963</v>
      </c>
      <c r="J23" s="13">
        <v>1554</v>
      </c>
      <c r="K23" s="11">
        <f t="shared" si="4"/>
        <v>38807</v>
      </c>
    </row>
    <row r="24" spans="1:11" ht="17.25" customHeight="1">
      <c r="A24" s="16" t="s">
        <v>26</v>
      </c>
      <c r="B24" s="13">
        <f>+B25+B26</f>
        <v>157227</v>
      </c>
      <c r="C24" s="13">
        <f aca="true" t="shared" si="7" ref="C24:J24">+C25+C26</f>
        <v>214811</v>
      </c>
      <c r="D24" s="13">
        <f t="shared" si="7"/>
        <v>226852</v>
      </c>
      <c r="E24" s="13">
        <f t="shared" si="7"/>
        <v>146052</v>
      </c>
      <c r="F24" s="13">
        <f t="shared" si="7"/>
        <v>183229</v>
      </c>
      <c r="G24" s="13">
        <f t="shared" si="7"/>
        <v>258079</v>
      </c>
      <c r="H24" s="13">
        <f t="shared" si="7"/>
        <v>128251</v>
      </c>
      <c r="I24" s="13">
        <f t="shared" si="7"/>
        <v>35051</v>
      </c>
      <c r="J24" s="13">
        <f t="shared" si="7"/>
        <v>102517</v>
      </c>
      <c r="K24" s="11">
        <f t="shared" si="4"/>
        <v>1452069</v>
      </c>
    </row>
    <row r="25" spans="1:12" ht="17.25" customHeight="1">
      <c r="A25" s="12" t="s">
        <v>115</v>
      </c>
      <c r="B25" s="13">
        <v>62166</v>
      </c>
      <c r="C25" s="13">
        <v>94275</v>
      </c>
      <c r="D25" s="13">
        <v>105390</v>
      </c>
      <c r="E25" s="13">
        <v>67924</v>
      </c>
      <c r="F25" s="13">
        <v>80698</v>
      </c>
      <c r="G25" s="13">
        <v>107010</v>
      </c>
      <c r="H25" s="13">
        <v>53492</v>
      </c>
      <c r="I25" s="13">
        <v>18129</v>
      </c>
      <c r="J25" s="13">
        <v>44898</v>
      </c>
      <c r="K25" s="11">
        <f t="shared" si="4"/>
        <v>633982</v>
      </c>
      <c r="L25" s="52"/>
    </row>
    <row r="26" spans="1:12" ht="17.25" customHeight="1">
      <c r="A26" s="12" t="s">
        <v>116</v>
      </c>
      <c r="B26" s="13">
        <v>95061</v>
      </c>
      <c r="C26" s="13">
        <v>120536</v>
      </c>
      <c r="D26" s="13">
        <v>121462</v>
      </c>
      <c r="E26" s="13">
        <v>78128</v>
      </c>
      <c r="F26" s="13">
        <v>102531</v>
      </c>
      <c r="G26" s="13">
        <v>151069</v>
      </c>
      <c r="H26" s="13">
        <v>74759</v>
      </c>
      <c r="I26" s="13">
        <v>16922</v>
      </c>
      <c r="J26" s="13">
        <v>57619</v>
      </c>
      <c r="K26" s="11">
        <f t="shared" si="4"/>
        <v>818087</v>
      </c>
      <c r="L26" s="52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9086</v>
      </c>
      <c r="I27" s="11">
        <v>0</v>
      </c>
      <c r="J27" s="11">
        <v>0</v>
      </c>
      <c r="K27" s="11">
        <f t="shared" si="4"/>
        <v>9086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9">
        <f>SUM(B30:B33)</f>
        <v>2.7736</v>
      </c>
      <c r="C29" s="59">
        <f aca="true" t="shared" si="8" ref="C29:J29">SUM(C30:C33)</f>
        <v>3.10359418</v>
      </c>
      <c r="D29" s="59">
        <f t="shared" si="8"/>
        <v>3.4946</v>
      </c>
      <c r="E29" s="59">
        <f t="shared" si="8"/>
        <v>2.97171955</v>
      </c>
      <c r="F29" s="59">
        <f t="shared" si="8"/>
        <v>2.9409</v>
      </c>
      <c r="G29" s="59">
        <f t="shared" si="8"/>
        <v>2.4816000000000003</v>
      </c>
      <c r="H29" s="59">
        <f t="shared" si="8"/>
        <v>2.8455</v>
      </c>
      <c r="I29" s="59">
        <f t="shared" si="8"/>
        <v>5.0513</v>
      </c>
      <c r="J29" s="59">
        <f t="shared" si="8"/>
        <v>2.9977</v>
      </c>
      <c r="K29" s="19">
        <v>0</v>
      </c>
    </row>
    <row r="30" spans="1:11" ht="17.25" customHeight="1">
      <c r="A30" s="16" t="s">
        <v>31</v>
      </c>
      <c r="B30" s="32">
        <v>2.7784</v>
      </c>
      <c r="C30" s="32">
        <v>3.1016</v>
      </c>
      <c r="D30" s="32">
        <v>3.4996</v>
      </c>
      <c r="E30" s="32">
        <v>2.9763</v>
      </c>
      <c r="F30" s="32">
        <v>2.9456</v>
      </c>
      <c r="G30" s="32">
        <v>2.4855</v>
      </c>
      <c r="H30" s="32">
        <v>2.8501</v>
      </c>
      <c r="I30" s="32">
        <v>5.0513</v>
      </c>
      <c r="J30" s="32">
        <v>2.9977</v>
      </c>
      <c r="K30" s="19">
        <v>0</v>
      </c>
    </row>
    <row r="31" spans="1:11" ht="17.25" customHeight="1">
      <c r="A31" s="30" t="s">
        <v>32</v>
      </c>
      <c r="B31" s="31">
        <v>0</v>
      </c>
      <c r="C31" s="46">
        <v>0.00689418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103</v>
      </c>
      <c r="B32" s="74">
        <v>-0.0048</v>
      </c>
      <c r="C32" s="74">
        <v>-0.0049</v>
      </c>
      <c r="D32" s="74">
        <v>-0.005</v>
      </c>
      <c r="E32" s="74">
        <v>-0.00458045</v>
      </c>
      <c r="F32" s="74">
        <v>-0.0047</v>
      </c>
      <c r="G32" s="74">
        <v>-0.0039</v>
      </c>
      <c r="H32" s="74">
        <v>-0.0046</v>
      </c>
      <c r="I32" s="31">
        <v>0</v>
      </c>
      <c r="J32" s="31">
        <v>0</v>
      </c>
      <c r="K32" s="61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5476.73</v>
      </c>
      <c r="I35" s="19">
        <v>0</v>
      </c>
      <c r="J35" s="19">
        <v>0</v>
      </c>
      <c r="K35" s="23">
        <f>SUM(B35:J35)</f>
        <v>5476.73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54030.81</v>
      </c>
      <c r="I36" s="19">
        <v>0</v>
      </c>
      <c r="J36" s="19">
        <v>0</v>
      </c>
      <c r="K36" s="23">
        <f>SUM(B36:J36)</f>
        <v>54030.81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5">
        <v>0</v>
      </c>
      <c r="C40" s="75">
        <v>0</v>
      </c>
      <c r="D40" s="75">
        <v>0</v>
      </c>
      <c r="E40" s="75">
        <v>0</v>
      </c>
      <c r="F40" s="75">
        <v>0</v>
      </c>
      <c r="G40" s="75">
        <v>0</v>
      </c>
      <c r="H40" s="75">
        <v>0</v>
      </c>
      <c r="I40" s="75">
        <v>0</v>
      </c>
      <c r="J40" s="75">
        <v>0</v>
      </c>
      <c r="K40" s="75">
        <v>0</v>
      </c>
    </row>
    <row r="41" spans="1:11" ht="17.25" customHeight="1">
      <c r="A41" s="12" t="s">
        <v>38</v>
      </c>
      <c r="B41" s="75">
        <v>0</v>
      </c>
      <c r="C41" s="75">
        <v>0</v>
      </c>
      <c r="D41" s="75">
        <v>0</v>
      </c>
      <c r="E41" s="75">
        <v>0</v>
      </c>
      <c r="F41" s="75">
        <v>0</v>
      </c>
      <c r="G41" s="75">
        <v>0</v>
      </c>
      <c r="H41" s="75">
        <v>0</v>
      </c>
      <c r="I41" s="75">
        <v>0</v>
      </c>
      <c r="J41" s="75">
        <v>0</v>
      </c>
      <c r="K41" s="75">
        <v>0</v>
      </c>
    </row>
    <row r="42" spans="1:11" ht="17.25" customHeight="1">
      <c r="A42" s="12" t="s">
        <v>39</v>
      </c>
      <c r="B42" s="75">
        <v>0</v>
      </c>
      <c r="C42" s="75">
        <v>0</v>
      </c>
      <c r="D42" s="75">
        <v>0</v>
      </c>
      <c r="E42" s="75">
        <v>0</v>
      </c>
      <c r="F42" s="75">
        <v>0</v>
      </c>
      <c r="G42" s="75">
        <v>0</v>
      </c>
      <c r="H42" s="75">
        <v>0</v>
      </c>
      <c r="I42" s="75">
        <v>0</v>
      </c>
      <c r="J42" s="75">
        <v>0</v>
      </c>
      <c r="K42" s="75">
        <v>0</v>
      </c>
    </row>
    <row r="43" spans="1:11" ht="17.25" customHeight="1">
      <c r="A43" s="62" t="s">
        <v>102</v>
      </c>
      <c r="B43" s="63">
        <f>ROUND(B44*B45,2)</f>
        <v>4091.68</v>
      </c>
      <c r="C43" s="63">
        <f>ROUND(C44*C45,2)</f>
        <v>5773.72</v>
      </c>
      <c r="D43" s="63">
        <f aca="true" t="shared" si="11" ref="D43:J43">ROUND(D44*D45,2)</f>
        <v>6385.76</v>
      </c>
      <c r="E43" s="63">
        <f t="shared" si="11"/>
        <v>3445.4</v>
      </c>
      <c r="F43" s="63">
        <f t="shared" si="11"/>
        <v>5281.52</v>
      </c>
      <c r="G43" s="63">
        <f t="shared" si="11"/>
        <v>7430.08</v>
      </c>
      <c r="H43" s="63">
        <f t="shared" si="11"/>
        <v>3715.04</v>
      </c>
      <c r="I43" s="63">
        <f t="shared" si="11"/>
        <v>1065.72</v>
      </c>
      <c r="J43" s="63">
        <f t="shared" si="11"/>
        <v>2217.04</v>
      </c>
      <c r="K43" s="63">
        <f t="shared" si="10"/>
        <v>39405.96000000001</v>
      </c>
    </row>
    <row r="44" spans="1:11" ht="17.25" customHeight="1">
      <c r="A44" s="64" t="s">
        <v>40</v>
      </c>
      <c r="B44" s="65">
        <v>956</v>
      </c>
      <c r="C44" s="65">
        <v>1349</v>
      </c>
      <c r="D44" s="65">
        <v>1492</v>
      </c>
      <c r="E44" s="65">
        <v>805</v>
      </c>
      <c r="F44" s="65">
        <v>1234</v>
      </c>
      <c r="G44" s="65">
        <v>1736</v>
      </c>
      <c r="H44" s="65">
        <v>868</v>
      </c>
      <c r="I44" s="65">
        <v>249</v>
      </c>
      <c r="J44" s="65">
        <v>518</v>
      </c>
      <c r="K44" s="65">
        <f t="shared" si="10"/>
        <v>9207</v>
      </c>
    </row>
    <row r="45" spans="1:12" ht="17.25" customHeight="1">
      <c r="A45" s="64" t="s">
        <v>41</v>
      </c>
      <c r="B45" s="63">
        <v>4.28</v>
      </c>
      <c r="C45" s="63">
        <v>4.28</v>
      </c>
      <c r="D45" s="63">
        <v>4.28</v>
      </c>
      <c r="E45" s="63">
        <v>4.28</v>
      </c>
      <c r="F45" s="63">
        <v>4.28</v>
      </c>
      <c r="G45" s="63">
        <v>4.28</v>
      </c>
      <c r="H45" s="63">
        <v>4.28</v>
      </c>
      <c r="I45" s="63">
        <v>4.28</v>
      </c>
      <c r="J45" s="61">
        <v>4.28</v>
      </c>
      <c r="K45" s="63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1690775.66</v>
      </c>
      <c r="C47" s="22">
        <f aca="true" t="shared" si="12" ref="C47:H47">+C48+C57</f>
        <v>2410412.7300000004</v>
      </c>
      <c r="D47" s="22">
        <f t="shared" si="12"/>
        <v>2813423.52</v>
      </c>
      <c r="E47" s="22">
        <f t="shared" si="12"/>
        <v>1623976.53</v>
      </c>
      <c r="F47" s="22">
        <f t="shared" si="12"/>
        <v>2185776.1900000004</v>
      </c>
      <c r="G47" s="22">
        <f t="shared" si="12"/>
        <v>3082012.76</v>
      </c>
      <c r="H47" s="22">
        <f t="shared" si="12"/>
        <v>1646174.7499999998</v>
      </c>
      <c r="I47" s="22">
        <f>+I48+I57</f>
        <v>599467.97</v>
      </c>
      <c r="J47" s="22">
        <f>+J48+J57</f>
        <v>1002445.26</v>
      </c>
      <c r="K47" s="22">
        <f>SUM(B47:J47)</f>
        <v>17054465.37</v>
      </c>
    </row>
    <row r="48" spans="1:11" ht="17.25" customHeight="1">
      <c r="A48" s="16" t="s">
        <v>108</v>
      </c>
      <c r="B48" s="23">
        <f>SUM(B49:B56)</f>
        <v>1672070.93</v>
      </c>
      <c r="C48" s="23">
        <f aca="true" t="shared" si="13" ref="C48:J48">SUM(C49:C56)</f>
        <v>2386941.1800000006</v>
      </c>
      <c r="D48" s="23">
        <f t="shared" si="13"/>
        <v>2788055.9</v>
      </c>
      <c r="E48" s="23">
        <f t="shared" si="13"/>
        <v>1601677.78</v>
      </c>
      <c r="F48" s="23">
        <f t="shared" si="13"/>
        <v>2162361.0900000003</v>
      </c>
      <c r="G48" s="23">
        <f t="shared" si="13"/>
        <v>3052531.96</v>
      </c>
      <c r="H48" s="23">
        <f t="shared" si="13"/>
        <v>1626235.3599999999</v>
      </c>
      <c r="I48" s="23">
        <f t="shared" si="13"/>
        <v>599467.97</v>
      </c>
      <c r="J48" s="23">
        <f t="shared" si="13"/>
        <v>988484.3200000001</v>
      </c>
      <c r="K48" s="23">
        <f aca="true" t="shared" si="14" ref="K48:K57">SUM(B48:J48)</f>
        <v>16877826.49</v>
      </c>
    </row>
    <row r="49" spans="1:11" ht="17.25" customHeight="1">
      <c r="A49" s="34" t="s">
        <v>43</v>
      </c>
      <c r="B49" s="23">
        <f aca="true" t="shared" si="15" ref="B49:H49">ROUND(B30*B7,2)</f>
        <v>1670865.86</v>
      </c>
      <c r="C49" s="23">
        <f t="shared" si="15"/>
        <v>2379637.47</v>
      </c>
      <c r="D49" s="23">
        <f t="shared" si="15"/>
        <v>2785650.1</v>
      </c>
      <c r="E49" s="23">
        <f t="shared" si="15"/>
        <v>1600695.81</v>
      </c>
      <c r="F49" s="23">
        <f t="shared" si="15"/>
        <v>2160526.91</v>
      </c>
      <c r="G49" s="23">
        <f t="shared" si="15"/>
        <v>3049887.46</v>
      </c>
      <c r="H49" s="23">
        <f t="shared" si="15"/>
        <v>1619657.68</v>
      </c>
      <c r="I49" s="23">
        <f>ROUND(I30*I7,2)</f>
        <v>598402.25</v>
      </c>
      <c r="J49" s="23">
        <f>ROUND(J30*J7,2)</f>
        <v>986267.28</v>
      </c>
      <c r="K49" s="23">
        <f t="shared" si="14"/>
        <v>16851590.82</v>
      </c>
    </row>
    <row r="50" spans="1:11" ht="17.25" customHeight="1">
      <c r="A50" s="34" t="s">
        <v>44</v>
      </c>
      <c r="B50" s="19">
        <v>0</v>
      </c>
      <c r="C50" s="23">
        <f>ROUND(C31*C7,2)</f>
        <v>5289.41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5289.41</v>
      </c>
    </row>
    <row r="51" spans="1:11" ht="17.25" customHeight="1">
      <c r="A51" s="66" t="s">
        <v>104</v>
      </c>
      <c r="B51" s="67">
        <f aca="true" t="shared" si="16" ref="B51:H51">ROUND(B32*B7,2)</f>
        <v>-2886.61</v>
      </c>
      <c r="C51" s="67">
        <f t="shared" si="16"/>
        <v>-3759.42</v>
      </c>
      <c r="D51" s="67">
        <f t="shared" si="16"/>
        <v>-3979.96</v>
      </c>
      <c r="E51" s="67">
        <f t="shared" si="16"/>
        <v>-2463.43</v>
      </c>
      <c r="F51" s="67">
        <f t="shared" si="16"/>
        <v>-3447.34</v>
      </c>
      <c r="G51" s="67">
        <f t="shared" si="16"/>
        <v>-4785.58</v>
      </c>
      <c r="H51" s="67">
        <f t="shared" si="16"/>
        <v>-2614.09</v>
      </c>
      <c r="I51" s="19">
        <v>0</v>
      </c>
      <c r="J51" s="19">
        <v>0</v>
      </c>
      <c r="K51" s="67">
        <f>SUM(B51:J51)</f>
        <v>-23936.430000000004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5476.73</v>
      </c>
      <c r="I53" s="31">
        <f>+I35</f>
        <v>0</v>
      </c>
      <c r="J53" s="31">
        <f>+J35</f>
        <v>0</v>
      </c>
      <c r="K53" s="23">
        <f t="shared" si="14"/>
        <v>5476.73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107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49</v>
      </c>
      <c r="B57" s="36">
        <v>18704.73</v>
      </c>
      <c r="C57" s="36">
        <v>23471.55</v>
      </c>
      <c r="D57" s="36">
        <v>25367.62</v>
      </c>
      <c r="E57" s="36">
        <v>22298.75</v>
      </c>
      <c r="F57" s="36">
        <v>23415.1</v>
      </c>
      <c r="G57" s="36">
        <v>29480.8</v>
      </c>
      <c r="H57" s="36">
        <v>19939.39</v>
      </c>
      <c r="I57" s="19">
        <v>0</v>
      </c>
      <c r="J57" s="36">
        <v>13960.94</v>
      </c>
      <c r="K57" s="36">
        <f t="shared" si="14"/>
        <v>176638.88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7" ref="B61:J61">+B62+B69+B101+B102</f>
        <v>-177925.76</v>
      </c>
      <c r="C61" s="35">
        <f t="shared" si="17"/>
        <v>-189252.72999999998</v>
      </c>
      <c r="D61" s="35">
        <f t="shared" si="17"/>
        <v>-183746.95</v>
      </c>
      <c r="E61" s="35">
        <f t="shared" si="17"/>
        <v>-247426.78999999998</v>
      </c>
      <c r="F61" s="35">
        <f t="shared" si="17"/>
        <v>-192412.93</v>
      </c>
      <c r="G61" s="35">
        <f t="shared" si="17"/>
        <v>-253624.94</v>
      </c>
      <c r="H61" s="35">
        <f t="shared" si="17"/>
        <v>-169901.38</v>
      </c>
      <c r="I61" s="35">
        <f t="shared" si="17"/>
        <v>-93823.28000000001</v>
      </c>
      <c r="J61" s="35">
        <f t="shared" si="17"/>
        <v>-63379.509999999995</v>
      </c>
      <c r="K61" s="35">
        <f>SUM(B61:J61)</f>
        <v>-1571494.27</v>
      </c>
    </row>
    <row r="62" spans="1:11" ht="18.75" customHeight="1">
      <c r="A62" s="16" t="s">
        <v>74</v>
      </c>
      <c r="B62" s="35">
        <f aca="true" t="shared" si="18" ref="B62:J62">B63+B64+B65+B66+B67+B68</f>
        <v>-164074.40000000002</v>
      </c>
      <c r="C62" s="35">
        <f t="shared" si="18"/>
        <v>-169068.37</v>
      </c>
      <c r="D62" s="35">
        <f t="shared" si="18"/>
        <v>-163164.52000000002</v>
      </c>
      <c r="E62" s="35">
        <f t="shared" si="18"/>
        <v>-234096.78999999998</v>
      </c>
      <c r="F62" s="35">
        <f t="shared" si="18"/>
        <v>-173714.1</v>
      </c>
      <c r="G62" s="35">
        <f t="shared" si="18"/>
        <v>-225204.81</v>
      </c>
      <c r="H62" s="35">
        <f t="shared" si="18"/>
        <v>-156233.2</v>
      </c>
      <c r="I62" s="35">
        <f t="shared" si="18"/>
        <v>-26242.8</v>
      </c>
      <c r="J62" s="35">
        <f t="shared" si="18"/>
        <v>-53473.6</v>
      </c>
      <c r="K62" s="35">
        <f aca="true" t="shared" si="19" ref="K62:K91">SUM(B62:J62)</f>
        <v>-1365272.59</v>
      </c>
    </row>
    <row r="63" spans="1:11" ht="18.75" customHeight="1">
      <c r="A63" s="12" t="s">
        <v>75</v>
      </c>
      <c r="B63" s="35">
        <f>-ROUND(B9*$D$3,2)</f>
        <v>-119726.6</v>
      </c>
      <c r="C63" s="35">
        <f aca="true" t="shared" si="20" ref="C63:J63">-ROUND(C9*$D$3,2)</f>
        <v>-166090.4</v>
      </c>
      <c r="D63" s="35">
        <f t="shared" si="20"/>
        <v>-143674.2</v>
      </c>
      <c r="E63" s="35">
        <f t="shared" si="20"/>
        <v>-111758</v>
      </c>
      <c r="F63" s="35">
        <f t="shared" si="20"/>
        <v>-125183.4</v>
      </c>
      <c r="G63" s="35">
        <f t="shared" si="20"/>
        <v>-163506.4</v>
      </c>
      <c r="H63" s="35">
        <f t="shared" si="20"/>
        <v>-156233.2</v>
      </c>
      <c r="I63" s="35">
        <f t="shared" si="20"/>
        <v>-26242.8</v>
      </c>
      <c r="J63" s="35">
        <f t="shared" si="20"/>
        <v>-53473.6</v>
      </c>
      <c r="K63" s="35">
        <f t="shared" si="19"/>
        <v>-1065888.6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98</v>
      </c>
      <c r="B65" s="35">
        <v>-1147.6</v>
      </c>
      <c r="C65" s="35">
        <v>-125.4</v>
      </c>
      <c r="D65" s="35">
        <v>-190</v>
      </c>
      <c r="E65" s="35">
        <v>-1033.6</v>
      </c>
      <c r="F65" s="35">
        <v>-311.6</v>
      </c>
      <c r="G65" s="35">
        <v>-258.4</v>
      </c>
      <c r="H65" s="19">
        <v>0</v>
      </c>
      <c r="I65" s="19">
        <v>0</v>
      </c>
      <c r="J65" s="19">
        <v>0</v>
      </c>
      <c r="K65" s="35">
        <f t="shared" si="19"/>
        <v>-3066.6</v>
      </c>
    </row>
    <row r="66" spans="1:11" ht="18.75" customHeight="1">
      <c r="A66" s="12" t="s">
        <v>105</v>
      </c>
      <c r="B66" s="35">
        <v>-3883.6</v>
      </c>
      <c r="C66" s="35">
        <v>-1622.6</v>
      </c>
      <c r="D66" s="35">
        <v>-1117.2</v>
      </c>
      <c r="E66" s="35">
        <v>-2652.4</v>
      </c>
      <c r="F66" s="35">
        <v>-718.2</v>
      </c>
      <c r="G66" s="35">
        <v>-1250.2</v>
      </c>
      <c r="H66" s="19">
        <v>0</v>
      </c>
      <c r="I66" s="19">
        <v>0</v>
      </c>
      <c r="J66" s="19">
        <v>0</v>
      </c>
      <c r="K66" s="35">
        <f t="shared" si="19"/>
        <v>-11244.2</v>
      </c>
    </row>
    <row r="67" spans="1:11" ht="18.75" customHeight="1">
      <c r="A67" s="12" t="s">
        <v>52</v>
      </c>
      <c r="B67" s="35">
        <v>-39316.6</v>
      </c>
      <c r="C67" s="35">
        <v>-1229.97</v>
      </c>
      <c r="D67" s="35">
        <v>-18183.12</v>
      </c>
      <c r="E67" s="35">
        <v>-118652.79</v>
      </c>
      <c r="F67" s="35">
        <v>-47500.9</v>
      </c>
      <c r="G67" s="35">
        <v>-60189.81</v>
      </c>
      <c r="H67" s="19">
        <v>0</v>
      </c>
      <c r="I67" s="19">
        <v>0</v>
      </c>
      <c r="J67" s="19">
        <v>0</v>
      </c>
      <c r="K67" s="35">
        <f t="shared" si="19"/>
        <v>-285073.18999999994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3" customFormat="1" ht="18.75" customHeight="1">
      <c r="A69" s="64" t="s">
        <v>79</v>
      </c>
      <c r="B69" s="67">
        <f aca="true" t="shared" si="21" ref="B69:J69">SUM(B70:B99)</f>
        <v>-13851.36</v>
      </c>
      <c r="C69" s="67">
        <f t="shared" si="21"/>
        <v>-20184.36</v>
      </c>
      <c r="D69" s="67">
        <f t="shared" si="21"/>
        <v>-20582.43</v>
      </c>
      <c r="E69" s="67">
        <f t="shared" si="21"/>
        <v>-13330</v>
      </c>
      <c r="F69" s="67">
        <f t="shared" si="21"/>
        <v>-18698.83</v>
      </c>
      <c r="G69" s="67">
        <f t="shared" si="21"/>
        <v>-28420.13</v>
      </c>
      <c r="H69" s="67">
        <f t="shared" si="21"/>
        <v>-13668.18</v>
      </c>
      <c r="I69" s="67">
        <f t="shared" si="21"/>
        <v>-67580.48000000001</v>
      </c>
      <c r="J69" s="67">
        <f t="shared" si="21"/>
        <v>-9905.91</v>
      </c>
      <c r="K69" s="67">
        <f t="shared" si="19"/>
        <v>-206221.68000000002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55</v>
      </c>
      <c r="B71" s="19">
        <v>0</v>
      </c>
      <c r="C71" s="35">
        <v>-76.63</v>
      </c>
      <c r="D71" s="35">
        <v>-6.04</v>
      </c>
      <c r="E71" s="19">
        <v>0</v>
      </c>
      <c r="F71" s="19">
        <v>0</v>
      </c>
      <c r="G71" s="35">
        <v>-6.04</v>
      </c>
      <c r="H71" s="19">
        <v>0</v>
      </c>
      <c r="I71" s="19">
        <v>0</v>
      </c>
      <c r="J71" s="19">
        <v>0</v>
      </c>
      <c r="K71" s="67">
        <f t="shared" si="19"/>
        <v>-88.71000000000001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7">
        <v>-2275.48</v>
      </c>
      <c r="J72" s="19">
        <v>0</v>
      </c>
      <c r="K72" s="67">
        <f t="shared" si="19"/>
        <v>-3723.88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7">
        <f t="shared" si="19"/>
        <v>-60000</v>
      </c>
    </row>
    <row r="74" spans="1:11" ht="18.75" customHeight="1">
      <c r="A74" s="34" t="s">
        <v>58</v>
      </c>
      <c r="B74" s="35">
        <v>-13851.36</v>
      </c>
      <c r="C74" s="35">
        <v>-20107.73</v>
      </c>
      <c r="D74" s="35">
        <v>-19008.64</v>
      </c>
      <c r="E74" s="35">
        <v>-13330</v>
      </c>
      <c r="F74" s="35">
        <v>-18318.18</v>
      </c>
      <c r="G74" s="35">
        <v>-27914.09</v>
      </c>
      <c r="H74" s="35">
        <v>-13668.18</v>
      </c>
      <c r="I74" s="35">
        <v>-4805</v>
      </c>
      <c r="J74" s="35">
        <v>-9905.91</v>
      </c>
      <c r="K74" s="67">
        <f t="shared" si="19"/>
        <v>-140909.09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68</v>
      </c>
      <c r="B84" s="19">
        <v>0</v>
      </c>
      <c r="C84" s="19">
        <v>0</v>
      </c>
      <c r="D84" s="67">
        <v>-500</v>
      </c>
      <c r="E84" s="19">
        <v>0</v>
      </c>
      <c r="F84" s="19">
        <v>0</v>
      </c>
      <c r="G84" s="67">
        <v>-500</v>
      </c>
      <c r="H84" s="19">
        <v>0</v>
      </c>
      <c r="I84" s="19">
        <v>-500</v>
      </c>
      <c r="J84" s="19">
        <v>0</v>
      </c>
      <c r="K84" s="67">
        <f t="shared" si="19"/>
        <v>-1500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85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86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87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88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106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92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109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3" customFormat="1" ht="18.75" customHeight="1">
      <c r="A97" s="64" t="s">
        <v>114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2"/>
    </row>
    <row r="98" spans="1:12" ht="18.75" customHeight="1">
      <c r="A98" s="64" t="s">
        <v>112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4" t="s">
        <v>113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133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55"/>
    </row>
    <row r="102" spans="1:12" ht="18.75" customHeight="1">
      <c r="A102" s="16" t="s">
        <v>101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83</v>
      </c>
      <c r="B104" s="24">
        <f aca="true" t="shared" si="22" ref="B104:H104">+B105+B106</f>
        <v>1512849.8999999997</v>
      </c>
      <c r="C104" s="24">
        <f t="shared" si="22"/>
        <v>2221160.0000000005</v>
      </c>
      <c r="D104" s="24">
        <f t="shared" si="22"/>
        <v>2629676.57</v>
      </c>
      <c r="E104" s="24">
        <f t="shared" si="22"/>
        <v>1376549.74</v>
      </c>
      <c r="F104" s="24">
        <f t="shared" si="22"/>
        <v>1993363.2600000002</v>
      </c>
      <c r="G104" s="24">
        <f t="shared" si="22"/>
        <v>2828387.82</v>
      </c>
      <c r="H104" s="24">
        <f t="shared" si="22"/>
        <v>1476273.3699999999</v>
      </c>
      <c r="I104" s="24">
        <f>+I105+I106</f>
        <v>505644.68999999994</v>
      </c>
      <c r="J104" s="24">
        <f>+J105+J106</f>
        <v>939065.75</v>
      </c>
      <c r="K104" s="48">
        <f>SUM(B104:J104)</f>
        <v>15482971.1</v>
      </c>
      <c r="L104" s="54"/>
    </row>
    <row r="105" spans="1:12" ht="18" customHeight="1">
      <c r="A105" s="16" t="s">
        <v>82</v>
      </c>
      <c r="B105" s="24">
        <f aca="true" t="shared" si="23" ref="B105:J105">+B48+B62+B69+B101</f>
        <v>1494145.1699999997</v>
      </c>
      <c r="C105" s="24">
        <f t="shared" si="23"/>
        <v>2197688.4500000007</v>
      </c>
      <c r="D105" s="24">
        <f t="shared" si="23"/>
        <v>2604308.9499999997</v>
      </c>
      <c r="E105" s="24">
        <f t="shared" si="23"/>
        <v>1354250.99</v>
      </c>
      <c r="F105" s="24">
        <f t="shared" si="23"/>
        <v>1969948.1600000001</v>
      </c>
      <c r="G105" s="24">
        <f t="shared" si="23"/>
        <v>2798907.02</v>
      </c>
      <c r="H105" s="24">
        <f t="shared" si="23"/>
        <v>1456333.98</v>
      </c>
      <c r="I105" s="24">
        <f t="shared" si="23"/>
        <v>505644.68999999994</v>
      </c>
      <c r="J105" s="24">
        <f t="shared" si="23"/>
        <v>925104.81</v>
      </c>
      <c r="K105" s="48">
        <f>SUM(B105:J105)</f>
        <v>15306332.22</v>
      </c>
      <c r="L105" s="54"/>
    </row>
    <row r="106" spans="1:11" ht="18.75" customHeight="1">
      <c r="A106" s="16" t="s">
        <v>99</v>
      </c>
      <c r="B106" s="24">
        <f aca="true" t="shared" si="24" ref="B106:J106">IF(+B57+B102+B107&lt;0,0,(B57+B102+B107))</f>
        <v>18704.73</v>
      </c>
      <c r="C106" s="24">
        <f t="shared" si="24"/>
        <v>23471.55</v>
      </c>
      <c r="D106" s="24">
        <f t="shared" si="24"/>
        <v>25367.62</v>
      </c>
      <c r="E106" s="24">
        <f t="shared" si="24"/>
        <v>22298.75</v>
      </c>
      <c r="F106" s="24">
        <f t="shared" si="24"/>
        <v>23415.1</v>
      </c>
      <c r="G106" s="24">
        <f t="shared" si="24"/>
        <v>29480.8</v>
      </c>
      <c r="H106" s="24">
        <f t="shared" si="24"/>
        <v>19939.39</v>
      </c>
      <c r="I106" s="19">
        <f t="shared" si="24"/>
        <v>0</v>
      </c>
      <c r="J106" s="24">
        <f t="shared" si="24"/>
        <v>13960.94</v>
      </c>
      <c r="K106" s="48">
        <f>SUM(B106:J106)</f>
        <v>176638.88</v>
      </c>
    </row>
    <row r="107" spans="1:13" ht="18.75" customHeight="1">
      <c r="A107" s="16" t="s">
        <v>84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7"/>
    </row>
    <row r="108" spans="1:11" ht="18.75" customHeight="1">
      <c r="A108" s="16" t="s">
        <v>100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69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SUM(K113:K131)</f>
        <v>15482971.1</v>
      </c>
      <c r="L112" s="54"/>
    </row>
    <row r="113" spans="1:11" ht="18.75" customHeight="1">
      <c r="A113" s="26" t="s">
        <v>70</v>
      </c>
      <c r="B113" s="27">
        <v>197944.36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197944.36</v>
      </c>
    </row>
    <row r="114" spans="1:11" ht="18.75" customHeight="1">
      <c r="A114" s="26" t="s">
        <v>71</v>
      </c>
      <c r="B114" s="27">
        <v>1314905.54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5" ref="K114:K131">SUM(B114:J114)</f>
        <v>1314905.54</v>
      </c>
    </row>
    <row r="115" spans="1:11" ht="18.75" customHeight="1">
      <c r="A115" s="26" t="s">
        <v>72</v>
      </c>
      <c r="B115" s="40">
        <v>0</v>
      </c>
      <c r="C115" s="27">
        <f>+C104</f>
        <v>2221160.0000000005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5"/>
        <v>2221160.0000000005</v>
      </c>
    </row>
    <row r="116" spans="1:11" ht="18.75" customHeight="1">
      <c r="A116" s="26" t="s">
        <v>73</v>
      </c>
      <c r="B116" s="40">
        <v>0</v>
      </c>
      <c r="C116" s="40">
        <v>0</v>
      </c>
      <c r="D116" s="27">
        <f>+D104</f>
        <v>2629676.57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2629676.57</v>
      </c>
    </row>
    <row r="117" spans="1:11" ht="18.75" customHeight="1">
      <c r="A117" s="26" t="s">
        <v>118</v>
      </c>
      <c r="B117" s="40">
        <v>0</v>
      </c>
      <c r="C117" s="40">
        <v>0</v>
      </c>
      <c r="D117" s="40">
        <v>0</v>
      </c>
      <c r="E117" s="27">
        <v>1238894.76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1238894.76</v>
      </c>
    </row>
    <row r="118" spans="1:11" ht="18.75" customHeight="1">
      <c r="A118" s="26" t="s">
        <v>119</v>
      </c>
      <c r="B118" s="40">
        <v>0</v>
      </c>
      <c r="C118" s="40">
        <v>0</v>
      </c>
      <c r="D118" s="40">
        <v>0</v>
      </c>
      <c r="E118" s="27">
        <v>137654.98</v>
      </c>
      <c r="F118" s="40">
        <v>0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137654.98</v>
      </c>
    </row>
    <row r="119" spans="1:11" ht="18.75" customHeight="1">
      <c r="A119" s="68" t="s">
        <v>120</v>
      </c>
      <c r="B119" s="40">
        <v>0</v>
      </c>
      <c r="C119" s="40">
        <v>0</v>
      </c>
      <c r="D119" s="40">
        <v>0</v>
      </c>
      <c r="E119" s="40">
        <v>0</v>
      </c>
      <c r="F119" s="27">
        <v>386645.18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386645.18</v>
      </c>
    </row>
    <row r="120" spans="1:11" ht="18.75" customHeight="1">
      <c r="A120" s="68" t="s">
        <v>121</v>
      </c>
      <c r="B120" s="40">
        <v>0</v>
      </c>
      <c r="C120" s="40">
        <v>0</v>
      </c>
      <c r="D120" s="40">
        <v>0</v>
      </c>
      <c r="E120" s="40">
        <v>0</v>
      </c>
      <c r="F120" s="27">
        <v>720107.56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720107.56</v>
      </c>
    </row>
    <row r="121" spans="1:11" ht="18.75" customHeight="1">
      <c r="A121" s="68" t="s">
        <v>122</v>
      </c>
      <c r="B121" s="40">
        <v>0</v>
      </c>
      <c r="C121" s="40">
        <v>0</v>
      </c>
      <c r="D121" s="40">
        <v>0</v>
      </c>
      <c r="E121" s="40">
        <v>0</v>
      </c>
      <c r="F121" s="27">
        <v>98040.27</v>
      </c>
      <c r="G121" s="40">
        <v>0</v>
      </c>
      <c r="H121" s="40">
        <v>0</v>
      </c>
      <c r="I121" s="40">
        <v>0</v>
      </c>
      <c r="J121" s="40">
        <v>0</v>
      </c>
      <c r="K121" s="41">
        <f t="shared" si="25"/>
        <v>98040.27</v>
      </c>
    </row>
    <row r="122" spans="1:11" ht="18.75" customHeight="1">
      <c r="A122" s="68" t="s">
        <v>123</v>
      </c>
      <c r="B122" s="70">
        <v>0</v>
      </c>
      <c r="C122" s="70">
        <v>0</v>
      </c>
      <c r="D122" s="70">
        <v>0</v>
      </c>
      <c r="E122" s="70">
        <v>0</v>
      </c>
      <c r="F122" s="71">
        <v>788570.24</v>
      </c>
      <c r="G122" s="70">
        <v>0</v>
      </c>
      <c r="H122" s="70">
        <v>0</v>
      </c>
      <c r="I122" s="70">
        <v>0</v>
      </c>
      <c r="J122" s="70">
        <v>0</v>
      </c>
      <c r="K122" s="71">
        <f t="shared" si="25"/>
        <v>788570.24</v>
      </c>
    </row>
    <row r="123" spans="1:11" ht="18.75" customHeight="1">
      <c r="A123" s="68" t="s">
        <v>124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826400.21</v>
      </c>
      <c r="H123" s="40">
        <v>0</v>
      </c>
      <c r="I123" s="40">
        <v>0</v>
      </c>
      <c r="J123" s="40">
        <v>0</v>
      </c>
      <c r="K123" s="41">
        <f t="shared" si="25"/>
        <v>826400.21</v>
      </c>
    </row>
    <row r="124" spans="1:11" ht="18.75" customHeight="1">
      <c r="A124" s="68" t="s">
        <v>125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65236.28</v>
      </c>
      <c r="H124" s="40">
        <v>0</v>
      </c>
      <c r="I124" s="40">
        <v>0</v>
      </c>
      <c r="J124" s="40">
        <v>0</v>
      </c>
      <c r="K124" s="41">
        <f t="shared" si="25"/>
        <v>65236.28</v>
      </c>
    </row>
    <row r="125" spans="1:11" ht="18.75" customHeight="1">
      <c r="A125" s="68" t="s">
        <v>126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405700.5</v>
      </c>
      <c r="H125" s="40">
        <v>0</v>
      </c>
      <c r="I125" s="40">
        <v>0</v>
      </c>
      <c r="J125" s="40">
        <v>0</v>
      </c>
      <c r="K125" s="41">
        <f t="shared" si="25"/>
        <v>405700.5</v>
      </c>
    </row>
    <row r="126" spans="1:11" ht="18.75" customHeight="1">
      <c r="A126" s="68" t="s">
        <v>127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414844.31</v>
      </c>
      <c r="H126" s="40">
        <v>0</v>
      </c>
      <c r="I126" s="40">
        <v>0</v>
      </c>
      <c r="J126" s="40">
        <v>0</v>
      </c>
      <c r="K126" s="41">
        <f t="shared" si="25"/>
        <v>414844.31</v>
      </c>
    </row>
    <row r="127" spans="1:11" ht="18.75" customHeight="1">
      <c r="A127" s="68" t="s">
        <v>128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27">
        <v>1116206.53</v>
      </c>
      <c r="H127" s="40">
        <v>0</v>
      </c>
      <c r="I127" s="40">
        <v>0</v>
      </c>
      <c r="J127" s="40">
        <v>0</v>
      </c>
      <c r="K127" s="41">
        <f t="shared" si="25"/>
        <v>1116206.53</v>
      </c>
    </row>
    <row r="128" spans="1:11" ht="18.75" customHeight="1">
      <c r="A128" s="68" t="s">
        <v>129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524661.35</v>
      </c>
      <c r="I128" s="40">
        <v>0</v>
      </c>
      <c r="J128" s="40">
        <v>0</v>
      </c>
      <c r="K128" s="41">
        <f t="shared" si="25"/>
        <v>524661.35</v>
      </c>
    </row>
    <row r="129" spans="1:11" ht="18.75" customHeight="1">
      <c r="A129" s="68" t="s">
        <v>130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27">
        <v>951612.02</v>
      </c>
      <c r="I129" s="40">
        <v>0</v>
      </c>
      <c r="J129" s="40">
        <v>0</v>
      </c>
      <c r="K129" s="41">
        <f t="shared" si="25"/>
        <v>951612.02</v>
      </c>
    </row>
    <row r="130" spans="1:11" ht="18.75" customHeight="1">
      <c r="A130" s="68" t="s">
        <v>131</v>
      </c>
      <c r="B130" s="40">
        <v>0</v>
      </c>
      <c r="C130" s="40">
        <v>0</v>
      </c>
      <c r="D130" s="40">
        <v>0</v>
      </c>
      <c r="E130" s="40">
        <v>0</v>
      </c>
      <c r="F130" s="40">
        <v>0</v>
      </c>
      <c r="G130" s="40">
        <v>0</v>
      </c>
      <c r="H130" s="40">
        <v>0</v>
      </c>
      <c r="I130" s="27">
        <v>505644.69</v>
      </c>
      <c r="J130" s="40">
        <v>0</v>
      </c>
      <c r="K130" s="41">
        <f t="shared" si="25"/>
        <v>505644.69</v>
      </c>
    </row>
    <row r="131" spans="1:11" ht="18.75" customHeight="1">
      <c r="A131" s="69" t="s">
        <v>132</v>
      </c>
      <c r="B131" s="42">
        <v>0</v>
      </c>
      <c r="C131" s="42">
        <v>0</v>
      </c>
      <c r="D131" s="42">
        <v>0</v>
      </c>
      <c r="E131" s="42">
        <v>0</v>
      </c>
      <c r="F131" s="42">
        <v>0</v>
      </c>
      <c r="G131" s="42">
        <v>0</v>
      </c>
      <c r="H131" s="42">
        <v>0</v>
      </c>
      <c r="I131" s="42">
        <v>0</v>
      </c>
      <c r="J131" s="43">
        <v>939065.75</v>
      </c>
      <c r="K131" s="44">
        <f t="shared" si="25"/>
        <v>939065.75</v>
      </c>
    </row>
    <row r="132" spans="1:11" ht="18.75" customHeight="1">
      <c r="A132" s="76"/>
      <c r="B132" s="50">
        <v>0</v>
      </c>
      <c r="C132" s="50">
        <v>0</v>
      </c>
      <c r="D132" s="50">
        <v>0</v>
      </c>
      <c r="E132" s="50">
        <v>0</v>
      </c>
      <c r="F132" s="50">
        <v>0</v>
      </c>
      <c r="G132" s="50">
        <v>0</v>
      </c>
      <c r="H132" s="50">
        <v>0</v>
      </c>
      <c r="I132" s="50">
        <v>0</v>
      </c>
      <c r="J132" s="50">
        <f>J104-J131</f>
        <v>0</v>
      </c>
      <c r="K132" s="51"/>
    </row>
    <row r="133" ht="18.75" customHeight="1">
      <c r="A133" s="39"/>
    </row>
    <row r="134" ht="18.75" customHeight="1">
      <c r="A134" s="39"/>
    </row>
    <row r="135" ht="15.75">
      <c r="A135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2017-05-24T19:39:34Z</dcterms:modified>
  <cp:category/>
  <cp:version/>
  <cp:contentType/>
  <cp:contentStatus/>
</cp:coreProperties>
</file>