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<sst xmlns="http://schemas.openxmlformats.org/spreadsheetml/2006/main" count="108" uniqueCount="105">
  <si>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</si>
  <si>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</si>
  <si>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</si>
  <si>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</si>
  <si>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</si>
  <si>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</si>
  <si>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</si>
  <si>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</si>
  <si>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</si>
  <si>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</si>
  <si>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</si>
  <si>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</si>
  <si>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</si>
  <si>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</si>
  <si>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</si>
  <si>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</si>
  <si>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</si>
  <si>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</si>
  <si>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</si>
  <si>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</si>
  <si>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</si>
  <si>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</si>
  <si>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</si>
  <si>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</si>
  <si>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</si>
  <si>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</si>
  <si>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</si>
  <si>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</si>
  <si>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</si>
  <si>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</si>
  <si>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</si>
  <si>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</si>
  <si>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</si>
  <si>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</si>
  <si>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</si>
  <si>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</si>
  <si>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</si>
  <si>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</si>
  <si>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</si>
  <si>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</si>
  <si>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</si>
  <si>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</si>
  <si>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</si>
  <si>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</si>
  <si>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</si>
  <si>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</si>
  <si>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</si>
  <si>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</si>
  <si>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</si>
  <si>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</si>
  <si>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</si>
  <si>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</si>
  <si>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</si>
  <si>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</si>
  <si>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</si>
  <si>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</si>
  <si>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</si>
  <si>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</si>
  <si>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</si>
  <si>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</si>
  <si>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</si>
  <si>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</si>
  <si>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</si>
  <si>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</si>
  <si>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</si>
  <si>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</si>
  <si>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</si>
  <si>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</si>
  <si>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</si>
  <si>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</si>
  <si>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</si>
  <si>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</si>
  <si>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</si>
  <si>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</si>
  <si>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</si>
  <si>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</si>
  <si>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</si>
  <si>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</si>
  <si>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</si>
  <si>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</si>
  <si>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</si>
  <si>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</si>
  <si>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</si>
  <si>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</si>
  <si>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</si>
  <si>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</si>
  <si>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</si>
  <si>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</si>
  <si>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</si>
  <si>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</si>
  <si>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</si>
  <si>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</si>
  <si>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</si>
  <si>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</si>
  <si>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</si>
  <si>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</si>
  <si>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</si>
  <si>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</si>
  <si>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</si>
  <si>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</si>
  <si>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30/06/17 - VENCIMENTO 07/07/17</t>
  </si>
  <si>
    <t>8. Tarifa de Remuneração por Passageiro (3)</t>
  </si>
  <si>
    <t>5.2.8. Ajuste de Remuneração Previsto Contratualmente (1)</t>
  </si>
  <si>
    <t>5.2.8. Ajuste de Remuneração Previsto Contratualmente  Ar-condicionado (2)</t>
  </si>
  <si>
    <t>Nota: (1) Ajuste de remuneração previsto contratualmente, período de 25/05 a 25/06/17, parcela 4/20.
            (2)  Ajuste de remuneração previsto contratualmente referente ao ar-condicionado, período de 04 a 24/05/17.
            (3)Tarifa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</si>
</sst>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914400</xdr:colOff>
      <xdr:row>98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7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914400</xdr:colOff>
      <xdr:row>98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7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914400</xdr:colOff>
      <xdr:row>98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7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477087</v>
      </c>
      <c r="C7" s="10">
        <f>C8+C20+C24</f>
        <v>343295</v>
      </c>
      <c r="D7" s="10">
        <f>D8+D20+D24</f>
        <v>360855</v>
      </c>
      <c r="E7" s="10">
        <f>E8+E20+E24</f>
        <v>47973</v>
      </c>
      <c r="F7" s="10">
        <f aca="true" t="shared" si="0" ref="F7:M7">F8+F20+F24</f>
        <v>293773</v>
      </c>
      <c r="G7" s="10">
        <f t="shared" si="0"/>
        <v>479677</v>
      </c>
      <c r="H7" s="10">
        <f t="shared" si="0"/>
        <v>439249</v>
      </c>
      <c r="I7" s="10">
        <f t="shared" si="0"/>
        <v>395076</v>
      </c>
      <c r="J7" s="10">
        <f t="shared" si="0"/>
        <v>279803</v>
      </c>
      <c r="K7" s="10">
        <f t="shared" si="0"/>
        <v>345664</v>
      </c>
      <c r="L7" s="10">
        <f t="shared" si="0"/>
        <v>142272</v>
      </c>
      <c r="M7" s="10">
        <f t="shared" si="0"/>
        <v>84955</v>
      </c>
      <c r="N7" s="10">
        <f>+N8+N20+N24</f>
        <v>3689679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200845</v>
      </c>
      <c r="C8" s="12">
        <f>+C9+C12+C16</f>
        <v>156283</v>
      </c>
      <c r="D8" s="12">
        <f>+D9+D12+D16</f>
        <v>177163</v>
      </c>
      <c r="E8" s="12">
        <f>+E9+E12+E16</f>
        <v>21359</v>
      </c>
      <c r="F8" s="12">
        <f aca="true" t="shared" si="1" ref="F8:M8">+F9+F12+F16</f>
        <v>132769</v>
      </c>
      <c r="G8" s="12">
        <f t="shared" si="1"/>
        <v>223277</v>
      </c>
      <c r="H8" s="12">
        <f t="shared" si="1"/>
        <v>199287</v>
      </c>
      <c r="I8" s="12">
        <f t="shared" si="1"/>
        <v>182808</v>
      </c>
      <c r="J8" s="12">
        <f t="shared" si="1"/>
        <v>129366</v>
      </c>
      <c r="K8" s="12">
        <f t="shared" si="1"/>
        <v>151650</v>
      </c>
      <c r="L8" s="12">
        <f t="shared" si="1"/>
        <v>71309</v>
      </c>
      <c r="M8" s="12">
        <f t="shared" si="1"/>
        <v>44407</v>
      </c>
      <c r="N8" s="12">
        <f>SUM(B8:M8)</f>
        <v>1690523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19061</v>
      </c>
      <c r="C9" s="14">
        <v>18916</v>
      </c>
      <c r="D9" s="14">
        <v>13858</v>
      </c>
      <c r="E9" s="14">
        <v>1336</v>
      </c>
      <c r="F9" s="14">
        <v>11132</v>
      </c>
      <c r="G9" s="14">
        <v>21426</v>
      </c>
      <c r="H9" s="14">
        <v>24907</v>
      </c>
      <c r="I9" s="14">
        <v>11709</v>
      </c>
      <c r="J9" s="14">
        <v>15218</v>
      </c>
      <c r="K9" s="14">
        <v>12035</v>
      </c>
      <c r="L9" s="14">
        <v>8441</v>
      </c>
      <c r="M9" s="14">
        <v>5345</v>
      </c>
      <c r="N9" s="12">
        <f aca="true" t="shared" si="2" ref="N9:N19">SUM(B9:M9)</f>
        <v>163384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19061</v>
      </c>
      <c r="C10" s="14">
        <f>+C9-C11</f>
        <v>18916</v>
      </c>
      <c r="D10" s="14">
        <f>+D9-D11</f>
        <v>13858</v>
      </c>
      <c r="E10" s="14">
        <f>+E9-E11</f>
        <v>1336</v>
      </c>
      <c r="F10" s="14">
        <f aca="true" t="shared" si="3" ref="F10:M10">+F9-F11</f>
        <v>11132</v>
      </c>
      <c r="G10" s="14">
        <f t="shared" si="3"/>
        <v>21426</v>
      </c>
      <c r="H10" s="14">
        <f t="shared" si="3"/>
        <v>24907</v>
      </c>
      <c r="I10" s="14">
        <f t="shared" si="3"/>
        <v>11709</v>
      </c>
      <c r="J10" s="14">
        <f t="shared" si="3"/>
        <v>15218</v>
      </c>
      <c r="K10" s="14">
        <f t="shared" si="3"/>
        <v>12035</v>
      </c>
      <c r="L10" s="14">
        <f t="shared" si="3"/>
        <v>8441</v>
      </c>
      <c r="M10" s="14">
        <f t="shared" si="3"/>
        <v>5345</v>
      </c>
      <c r="N10" s="12">
        <f t="shared" si="2"/>
        <v>163384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169357</v>
      </c>
      <c r="C12" s="14">
        <f>C13+C14+C15</f>
        <v>128187</v>
      </c>
      <c r="D12" s="14">
        <f>D13+D14+D15</f>
        <v>153570</v>
      </c>
      <c r="E12" s="14">
        <f>E13+E14+E15</f>
        <v>18809</v>
      </c>
      <c r="F12" s="14">
        <f aca="true" t="shared" si="4" ref="F12:M12">F13+F14+F15</f>
        <v>113533</v>
      </c>
      <c r="G12" s="14">
        <f t="shared" si="4"/>
        <v>187521</v>
      </c>
      <c r="H12" s="14">
        <f t="shared" si="4"/>
        <v>162650</v>
      </c>
      <c r="I12" s="14">
        <f t="shared" si="4"/>
        <v>159300</v>
      </c>
      <c r="J12" s="14">
        <f t="shared" si="4"/>
        <v>106400</v>
      </c>
      <c r="K12" s="14">
        <f t="shared" si="4"/>
        <v>128940</v>
      </c>
      <c r="L12" s="14">
        <f t="shared" si="4"/>
        <v>58950</v>
      </c>
      <c r="M12" s="14">
        <f t="shared" si="4"/>
        <v>36898</v>
      </c>
      <c r="N12" s="12">
        <f t="shared" si="2"/>
        <v>1424115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81682</v>
      </c>
      <c r="C13" s="14">
        <v>64332</v>
      </c>
      <c r="D13" s="14">
        <v>72137</v>
      </c>
      <c r="E13" s="14">
        <v>9278</v>
      </c>
      <c r="F13" s="14">
        <v>53653</v>
      </c>
      <c r="G13" s="14">
        <v>90861</v>
      </c>
      <c r="H13" s="14">
        <v>83505</v>
      </c>
      <c r="I13" s="14">
        <v>79316</v>
      </c>
      <c r="J13" s="14">
        <v>51412</v>
      </c>
      <c r="K13" s="14">
        <v>61221</v>
      </c>
      <c r="L13" s="14">
        <v>28066</v>
      </c>
      <c r="M13" s="14">
        <v>17140</v>
      </c>
      <c r="N13" s="12">
        <f t="shared" si="2"/>
        <v>692603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84620</v>
      </c>
      <c r="C14" s="14">
        <v>60355</v>
      </c>
      <c r="D14" s="14">
        <v>79549</v>
      </c>
      <c r="E14" s="14">
        <v>9128</v>
      </c>
      <c r="F14" s="14">
        <v>57662</v>
      </c>
      <c r="G14" s="14">
        <v>91600</v>
      </c>
      <c r="H14" s="14">
        <v>75790</v>
      </c>
      <c r="I14" s="14">
        <v>78031</v>
      </c>
      <c r="J14" s="14">
        <v>52844</v>
      </c>
      <c r="K14" s="14">
        <v>65648</v>
      </c>
      <c r="L14" s="14">
        <v>29764</v>
      </c>
      <c r="M14" s="14">
        <v>19151</v>
      </c>
      <c r="N14" s="12">
        <f t="shared" si="2"/>
        <v>704142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3055</v>
      </c>
      <c r="C15" s="14">
        <v>3500</v>
      </c>
      <c r="D15" s="14">
        <v>1884</v>
      </c>
      <c r="E15" s="14">
        <v>403</v>
      </c>
      <c r="F15" s="14">
        <v>2218</v>
      </c>
      <c r="G15" s="14">
        <v>5060</v>
      </c>
      <c r="H15" s="14">
        <v>3355</v>
      </c>
      <c r="I15" s="14">
        <v>1953</v>
      </c>
      <c r="J15" s="14">
        <v>2144</v>
      </c>
      <c r="K15" s="14">
        <v>2071</v>
      </c>
      <c r="L15" s="14">
        <v>1120</v>
      </c>
      <c r="M15" s="14">
        <v>607</v>
      </c>
      <c r="N15" s="12">
        <f t="shared" si="2"/>
        <v>27370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12427</v>
      </c>
      <c r="C16" s="14">
        <f>C17+C18+C19</f>
        <v>9180</v>
      </c>
      <c r="D16" s="14">
        <f>D17+D18+D19</f>
        <v>9735</v>
      </c>
      <c r="E16" s="14">
        <f>E17+E18+E19</f>
        <v>1214</v>
      </c>
      <c r="F16" s="14">
        <f aca="true" t="shared" si="5" ref="F16:M16">F17+F18+F19</f>
        <v>8104</v>
      </c>
      <c r="G16" s="14">
        <f t="shared" si="5"/>
        <v>14330</v>
      </c>
      <c r="H16" s="14">
        <f t="shared" si="5"/>
        <v>11730</v>
      </c>
      <c r="I16" s="14">
        <f t="shared" si="5"/>
        <v>11799</v>
      </c>
      <c r="J16" s="14">
        <f t="shared" si="5"/>
        <v>7748</v>
      </c>
      <c r="K16" s="14">
        <f t="shared" si="5"/>
        <v>10675</v>
      </c>
      <c r="L16" s="14">
        <f t="shared" si="5"/>
        <v>3918</v>
      </c>
      <c r="M16" s="14">
        <f t="shared" si="5"/>
        <v>2164</v>
      </c>
      <c r="N16" s="12">
        <f t="shared" si="2"/>
        <v>103024</v>
      </c>
    </row>
    <row r="17" spans="1:25" ht="18.75" customHeight="1">
      <c r="A17" s="15" t="s">
        <v>16</v>
      </c>
      <c r="B17" s="14">
        <v>11960</v>
      </c>
      <c r="C17" s="14">
        <v>8880</v>
      </c>
      <c r="D17" s="14">
        <v>9377</v>
      </c>
      <c r="E17" s="14">
        <v>1152</v>
      </c>
      <c r="F17" s="14">
        <v>7865</v>
      </c>
      <c r="G17" s="14">
        <v>13848</v>
      </c>
      <c r="H17" s="14">
        <v>11260</v>
      </c>
      <c r="I17" s="14">
        <v>11477</v>
      </c>
      <c r="J17" s="14">
        <v>7451</v>
      </c>
      <c r="K17" s="14">
        <v>10229</v>
      </c>
      <c r="L17" s="14">
        <v>3743</v>
      </c>
      <c r="M17" s="14">
        <v>2044</v>
      </c>
      <c r="N17" s="12">
        <f t="shared" si="2"/>
        <v>99286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461</v>
      </c>
      <c r="C18" s="14">
        <v>298</v>
      </c>
      <c r="D18" s="14">
        <v>357</v>
      </c>
      <c r="E18" s="14">
        <v>62</v>
      </c>
      <c r="F18" s="14">
        <v>238</v>
      </c>
      <c r="G18" s="14">
        <v>479</v>
      </c>
      <c r="H18" s="14">
        <v>466</v>
      </c>
      <c r="I18" s="14">
        <v>313</v>
      </c>
      <c r="J18" s="14">
        <v>292</v>
      </c>
      <c r="K18" s="14">
        <v>432</v>
      </c>
      <c r="L18" s="14">
        <v>173</v>
      </c>
      <c r="M18" s="14">
        <v>119</v>
      </c>
      <c r="N18" s="12">
        <f t="shared" si="2"/>
        <v>3690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6</v>
      </c>
      <c r="C19" s="14">
        <v>2</v>
      </c>
      <c r="D19" s="14">
        <v>1</v>
      </c>
      <c r="E19" s="14">
        <v>0</v>
      </c>
      <c r="F19" s="14">
        <v>1</v>
      </c>
      <c r="G19" s="14">
        <v>3</v>
      </c>
      <c r="H19" s="14">
        <v>4</v>
      </c>
      <c r="I19" s="14">
        <v>9</v>
      </c>
      <c r="J19" s="14">
        <v>5</v>
      </c>
      <c r="K19" s="14">
        <v>14</v>
      </c>
      <c r="L19" s="14">
        <v>2</v>
      </c>
      <c r="M19" s="14">
        <v>1</v>
      </c>
      <c r="N19" s="12">
        <f t="shared" si="2"/>
        <v>48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123887</v>
      </c>
      <c r="C20" s="18">
        <f>C21+C22+C23</f>
        <v>77003</v>
      </c>
      <c r="D20" s="18">
        <f>D21+D22+D23</f>
        <v>74391</v>
      </c>
      <c r="E20" s="18">
        <f>E21+E22+E23</f>
        <v>9675</v>
      </c>
      <c r="F20" s="18">
        <f aca="true" t="shared" si="6" ref="F20:M20">F21+F22+F23</f>
        <v>61710</v>
      </c>
      <c r="G20" s="18">
        <f t="shared" si="6"/>
        <v>101497</v>
      </c>
      <c r="H20" s="18">
        <f t="shared" si="6"/>
        <v>105570</v>
      </c>
      <c r="I20" s="18">
        <f t="shared" si="6"/>
        <v>99339</v>
      </c>
      <c r="J20" s="18">
        <f t="shared" si="6"/>
        <v>65398</v>
      </c>
      <c r="K20" s="18">
        <f t="shared" si="6"/>
        <v>101226</v>
      </c>
      <c r="L20" s="18">
        <f t="shared" si="6"/>
        <v>39124</v>
      </c>
      <c r="M20" s="18">
        <f t="shared" si="6"/>
        <v>22637</v>
      </c>
      <c r="N20" s="12">
        <f aca="true" t="shared" si="7" ref="N20:N26">SUM(B20:M20)</f>
        <v>881457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63901</v>
      </c>
      <c r="C21" s="14">
        <v>43314</v>
      </c>
      <c r="D21" s="14">
        <v>38009</v>
      </c>
      <c r="E21" s="14">
        <v>5310</v>
      </c>
      <c r="F21" s="14">
        <v>32207</v>
      </c>
      <c r="G21" s="14">
        <v>54186</v>
      </c>
      <c r="H21" s="14">
        <v>59640</v>
      </c>
      <c r="I21" s="14">
        <v>54191</v>
      </c>
      <c r="J21" s="14">
        <v>34886</v>
      </c>
      <c r="K21" s="14">
        <v>52412</v>
      </c>
      <c r="L21" s="14">
        <v>20490</v>
      </c>
      <c r="M21" s="14">
        <v>11630</v>
      </c>
      <c r="N21" s="12">
        <f t="shared" si="7"/>
        <v>470176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58320</v>
      </c>
      <c r="C22" s="14">
        <v>32266</v>
      </c>
      <c r="D22" s="14">
        <v>35615</v>
      </c>
      <c r="E22" s="14">
        <v>4213</v>
      </c>
      <c r="F22" s="14">
        <v>28621</v>
      </c>
      <c r="G22" s="14">
        <v>45432</v>
      </c>
      <c r="H22" s="14">
        <v>44467</v>
      </c>
      <c r="I22" s="14">
        <v>44113</v>
      </c>
      <c r="J22" s="14">
        <v>29521</v>
      </c>
      <c r="K22" s="14">
        <v>47621</v>
      </c>
      <c r="L22" s="14">
        <v>18056</v>
      </c>
      <c r="M22" s="14">
        <v>10702</v>
      </c>
      <c r="N22" s="12">
        <f t="shared" si="7"/>
        <v>398947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1666</v>
      </c>
      <c r="C23" s="14">
        <v>1423</v>
      </c>
      <c r="D23" s="14">
        <v>767</v>
      </c>
      <c r="E23" s="14">
        <v>152</v>
      </c>
      <c r="F23" s="14">
        <v>882</v>
      </c>
      <c r="G23" s="14">
        <v>1879</v>
      </c>
      <c r="H23" s="14">
        <v>1463</v>
      </c>
      <c r="I23" s="14">
        <v>1035</v>
      </c>
      <c r="J23" s="14">
        <v>991</v>
      </c>
      <c r="K23" s="14">
        <v>1193</v>
      </c>
      <c r="L23" s="14">
        <v>578</v>
      </c>
      <c r="M23" s="14">
        <v>305</v>
      </c>
      <c r="N23" s="12">
        <f t="shared" si="7"/>
        <v>12334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152355</v>
      </c>
      <c r="C24" s="14">
        <f>C25+C26</f>
        <v>110009</v>
      </c>
      <c r="D24" s="14">
        <f>D25+D26</f>
        <v>109301</v>
      </c>
      <c r="E24" s="14">
        <f>E25+E26</f>
        <v>16939</v>
      </c>
      <c r="F24" s="14">
        <f aca="true" t="shared" si="8" ref="F24:M24">F25+F26</f>
        <v>99294</v>
      </c>
      <c r="G24" s="14">
        <f t="shared" si="8"/>
        <v>154903</v>
      </c>
      <c r="H24" s="14">
        <f t="shared" si="8"/>
        <v>134392</v>
      </c>
      <c r="I24" s="14">
        <f t="shared" si="8"/>
        <v>112929</v>
      </c>
      <c r="J24" s="14">
        <f t="shared" si="8"/>
        <v>85039</v>
      </c>
      <c r="K24" s="14">
        <f t="shared" si="8"/>
        <v>92788</v>
      </c>
      <c r="L24" s="14">
        <f t="shared" si="8"/>
        <v>31839</v>
      </c>
      <c r="M24" s="14">
        <f t="shared" si="8"/>
        <v>17911</v>
      </c>
      <c r="N24" s="12">
        <f t="shared" si="7"/>
        <v>1117699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67337</v>
      </c>
      <c r="C25" s="14">
        <v>56777</v>
      </c>
      <c r="D25" s="14">
        <v>54656</v>
      </c>
      <c r="E25" s="14">
        <v>9788</v>
      </c>
      <c r="F25" s="14">
        <v>50833</v>
      </c>
      <c r="G25" s="14">
        <v>81667</v>
      </c>
      <c r="H25" s="14">
        <v>73367</v>
      </c>
      <c r="I25" s="14">
        <v>51711</v>
      </c>
      <c r="J25" s="14">
        <v>44420</v>
      </c>
      <c r="K25" s="14">
        <v>43718</v>
      </c>
      <c r="L25" s="14">
        <v>15023</v>
      </c>
      <c r="M25" s="14">
        <v>7659</v>
      </c>
      <c r="N25" s="12">
        <f t="shared" si="7"/>
        <v>556956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85018</v>
      </c>
      <c r="C26" s="14">
        <v>53232</v>
      </c>
      <c r="D26" s="14">
        <v>54645</v>
      </c>
      <c r="E26" s="14">
        <v>7151</v>
      </c>
      <c r="F26" s="14">
        <v>48461</v>
      </c>
      <c r="G26" s="14">
        <v>73236</v>
      </c>
      <c r="H26" s="14">
        <v>61025</v>
      </c>
      <c r="I26" s="14">
        <v>61218</v>
      </c>
      <c r="J26" s="14">
        <v>40619</v>
      </c>
      <c r="K26" s="14">
        <v>49070</v>
      </c>
      <c r="L26" s="14">
        <v>16816</v>
      </c>
      <c r="M26" s="14">
        <v>10252</v>
      </c>
      <c r="N26" s="12">
        <f t="shared" si="7"/>
        <v>560743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996888.77979502</v>
      </c>
      <c r="C36" s="60">
        <f aca="true" t="shared" si="11" ref="C36:M36">C37+C38+C39+C40</f>
        <v>693146.8599975</v>
      </c>
      <c r="D36" s="60">
        <f t="shared" si="11"/>
        <v>684495.05379275</v>
      </c>
      <c r="E36" s="60">
        <f t="shared" si="11"/>
        <v>124796.4894032</v>
      </c>
      <c r="F36" s="60">
        <f t="shared" si="11"/>
        <v>641100.65085465</v>
      </c>
      <c r="G36" s="60">
        <f t="shared" si="11"/>
        <v>830009.0496</v>
      </c>
      <c r="H36" s="60">
        <f t="shared" si="11"/>
        <v>889609.5163000001</v>
      </c>
      <c r="I36" s="60">
        <f t="shared" si="11"/>
        <v>780969.5046967999</v>
      </c>
      <c r="J36" s="60">
        <f t="shared" si="11"/>
        <v>623039.0345428999</v>
      </c>
      <c r="K36" s="60">
        <f t="shared" si="11"/>
        <v>735911.0498406399</v>
      </c>
      <c r="L36" s="60">
        <f t="shared" si="11"/>
        <v>359601.89080895996</v>
      </c>
      <c r="M36" s="60">
        <f t="shared" si="11"/>
        <v>210360.67206480002</v>
      </c>
      <c r="N36" s="60">
        <f>N37+N38+N39+N40</f>
        <v>7569928.55169722</v>
      </c>
    </row>
    <row r="37" spans="1:14" ht="18.75" customHeight="1">
      <c r="A37" s="57" t="s">
        <v>54</v>
      </c>
      <c r="B37" s="54">
        <f aca="true" t="shared" si="12" ref="B37:M37">B29*B7</f>
        <v>996587.0343</v>
      </c>
      <c r="C37" s="54">
        <f t="shared" si="12"/>
        <v>692769.3099999999</v>
      </c>
      <c r="D37" s="54">
        <f t="shared" si="12"/>
        <v>674149.311</v>
      </c>
      <c r="E37" s="54">
        <f t="shared" si="12"/>
        <v>124451.5566</v>
      </c>
      <c r="F37" s="54">
        <f t="shared" si="12"/>
        <v>640807.0449</v>
      </c>
      <c r="G37" s="54">
        <f t="shared" si="12"/>
        <v>829793.2423</v>
      </c>
      <c r="H37" s="54">
        <f t="shared" si="12"/>
        <v>889171.7507000001</v>
      </c>
      <c r="I37" s="54">
        <f t="shared" si="12"/>
        <v>780670.176</v>
      </c>
      <c r="J37" s="54">
        <f t="shared" si="12"/>
        <v>622701.5765</v>
      </c>
      <c r="K37" s="54">
        <f t="shared" si="12"/>
        <v>735469.2927999999</v>
      </c>
      <c r="L37" s="54">
        <f t="shared" si="12"/>
        <v>359379.072</v>
      </c>
      <c r="M37" s="54">
        <f t="shared" si="12"/>
        <v>210263.625</v>
      </c>
      <c r="N37" s="56">
        <f>SUM(B37:M37)</f>
        <v>7556212.992099999</v>
      </c>
    </row>
    <row r="38" spans="1:14" ht="18.75" customHeight="1">
      <c r="A38" s="57" t="s">
        <v>55</v>
      </c>
      <c r="B38" s="54">
        <f aca="true" t="shared" si="13" ref="B38:M38">B30*B7</f>
        <v>-2955.33450498</v>
      </c>
      <c r="C38" s="54">
        <f t="shared" si="13"/>
        <v>-2014.9700025</v>
      </c>
      <c r="D38" s="54">
        <f t="shared" si="13"/>
        <v>-2002.72720725</v>
      </c>
      <c r="E38" s="54">
        <f t="shared" si="13"/>
        <v>-301.3471968</v>
      </c>
      <c r="F38" s="54">
        <f t="shared" si="13"/>
        <v>-1867.79404535</v>
      </c>
      <c r="G38" s="54">
        <f t="shared" si="13"/>
        <v>-2446.3527000000004</v>
      </c>
      <c r="H38" s="54">
        <f t="shared" si="13"/>
        <v>-2459.7943999999998</v>
      </c>
      <c r="I38" s="54">
        <f t="shared" si="13"/>
        <v>-2247.2713032</v>
      </c>
      <c r="J38" s="54">
        <f t="shared" si="13"/>
        <v>-1781.1419571000001</v>
      </c>
      <c r="K38" s="54">
        <f t="shared" si="13"/>
        <v>-2160.4829593599998</v>
      </c>
      <c r="L38" s="54">
        <f t="shared" si="13"/>
        <v>-1048.34119104</v>
      </c>
      <c r="M38" s="54">
        <f t="shared" si="13"/>
        <v>-621.9929352</v>
      </c>
      <c r="N38" s="25">
        <f>SUM(B38:M38)</f>
        <v>-21907.550402779998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+B43+B46+B57+B58</f>
        <v>-150221.05</v>
      </c>
      <c r="C42" s="25">
        <f aca="true" t="shared" si="15" ref="C42:M42">+C43+C46+C57+C58</f>
        <v>-65801.67000000001</v>
      </c>
      <c r="D42" s="25">
        <f t="shared" si="15"/>
        <v>-186118.87999999998</v>
      </c>
      <c r="E42" s="25">
        <f t="shared" si="15"/>
        <v>-22191.62</v>
      </c>
      <c r="F42" s="25">
        <f t="shared" si="15"/>
        <v>-111425.79999999999</v>
      </c>
      <c r="G42" s="25">
        <f t="shared" si="15"/>
        <v>-101373.16</v>
      </c>
      <c r="H42" s="25">
        <f t="shared" si="15"/>
        <v>-168300.39</v>
      </c>
      <c r="I42" s="25">
        <f t="shared" si="15"/>
        <v>36655.71000000001</v>
      </c>
      <c r="J42" s="25">
        <f t="shared" si="15"/>
        <v>-50182.8</v>
      </c>
      <c r="K42" s="25">
        <f t="shared" si="15"/>
        <v>-572.8199999999924</v>
      </c>
      <c r="L42" s="25">
        <f t="shared" si="15"/>
        <v>-61522.53999999999</v>
      </c>
      <c r="M42" s="25">
        <f t="shared" si="15"/>
        <v>-4923.43</v>
      </c>
      <c r="N42" s="25">
        <f>+N43+N46+N57+N58</f>
        <v>-885978.4500000002</v>
      </c>
    </row>
    <row r="43" spans="1:14" ht="18.75" customHeight="1">
      <c r="A43" s="17" t="s">
        <v>59</v>
      </c>
      <c r="B43" s="26">
        <f>B44+B45</f>
        <v>-72431.8</v>
      </c>
      <c r="C43" s="26">
        <f>C44+C45</f>
        <v>-71880.8</v>
      </c>
      <c r="D43" s="26">
        <f>D44+D45</f>
        <v>-52660.4</v>
      </c>
      <c r="E43" s="26">
        <f>E44+E45</f>
        <v>-5076.8</v>
      </c>
      <c r="F43" s="26">
        <f aca="true" t="shared" si="16" ref="F43:M43">F44+F45</f>
        <v>-42301.6</v>
      </c>
      <c r="G43" s="26">
        <f t="shared" si="16"/>
        <v>-81418.8</v>
      </c>
      <c r="H43" s="26">
        <f t="shared" si="16"/>
        <v>-94646.6</v>
      </c>
      <c r="I43" s="26">
        <f t="shared" si="16"/>
        <v>-44494.2</v>
      </c>
      <c r="J43" s="26">
        <f t="shared" si="16"/>
        <v>-57828.4</v>
      </c>
      <c r="K43" s="26">
        <f t="shared" si="16"/>
        <v>-45733</v>
      </c>
      <c r="L43" s="26">
        <f t="shared" si="16"/>
        <v>-32075.8</v>
      </c>
      <c r="M43" s="26">
        <f t="shared" si="16"/>
        <v>-20311</v>
      </c>
      <c r="N43" s="25">
        <f aca="true" t="shared" si="17" ref="N43:N58">SUM(B43:M43)</f>
        <v>-620859.2000000002</v>
      </c>
    </row>
    <row r="44" spans="1:25" ht="18.75" customHeight="1">
      <c r="A44" s="13" t="s">
        <v>60</v>
      </c>
      <c r="B44" s="20">
        <f>ROUND(-B9*$D$3,2)</f>
        <v>-72431.8</v>
      </c>
      <c r="C44" s="20">
        <f>ROUND(-C9*$D$3,2)</f>
        <v>-71880.8</v>
      </c>
      <c r="D44" s="20">
        <f>ROUND(-D9*$D$3,2)</f>
        <v>-52660.4</v>
      </c>
      <c r="E44" s="20">
        <f>ROUND(-E9*$D$3,2)</f>
        <v>-5076.8</v>
      </c>
      <c r="F44" s="20">
        <f aca="true" t="shared" si="18" ref="F44:M44">ROUND(-F9*$D$3,2)</f>
        <v>-42301.6</v>
      </c>
      <c r="G44" s="20">
        <f t="shared" si="18"/>
        <v>-81418.8</v>
      </c>
      <c r="H44" s="20">
        <f t="shared" si="18"/>
        <v>-94646.6</v>
      </c>
      <c r="I44" s="20">
        <f t="shared" si="18"/>
        <v>-44494.2</v>
      </c>
      <c r="J44" s="20">
        <f t="shared" si="18"/>
        <v>-57828.4</v>
      </c>
      <c r="K44" s="20">
        <f t="shared" si="18"/>
        <v>-45733</v>
      </c>
      <c r="L44" s="20">
        <f t="shared" si="18"/>
        <v>-32075.8</v>
      </c>
      <c r="M44" s="20">
        <f t="shared" si="18"/>
        <v>-20311</v>
      </c>
      <c r="N44" s="46">
        <f t="shared" si="17"/>
        <v>-620859.2000000002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SUM(B47:B56)</f>
        <v>-77789.25</v>
      </c>
      <c r="C46" s="26">
        <f t="shared" si="20"/>
        <v>6079.129999999997</v>
      </c>
      <c r="D46" s="26">
        <f t="shared" si="20"/>
        <v>-133458.47999999998</v>
      </c>
      <c r="E46" s="26">
        <f t="shared" si="20"/>
        <v>-17114.82</v>
      </c>
      <c r="F46" s="26">
        <f t="shared" si="20"/>
        <v>-69124.2</v>
      </c>
      <c r="G46" s="26">
        <f t="shared" si="20"/>
        <v>-19954.36</v>
      </c>
      <c r="H46" s="26">
        <f t="shared" si="20"/>
        <v>-73653.79000000001</v>
      </c>
      <c r="I46" s="26">
        <f t="shared" si="20"/>
        <v>81149.91</v>
      </c>
      <c r="J46" s="26">
        <f t="shared" si="20"/>
        <v>7645.5999999999985</v>
      </c>
      <c r="K46" s="26">
        <f t="shared" si="20"/>
        <v>45160.18000000001</v>
      </c>
      <c r="L46" s="26">
        <f t="shared" si="20"/>
        <v>-29446.739999999998</v>
      </c>
      <c r="M46" s="26">
        <f t="shared" si="20"/>
        <v>15387.57</v>
      </c>
      <c r="N46" s="26">
        <f>SUM(N47:N56)</f>
        <v>-265119.25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-500</v>
      </c>
      <c r="K49" s="24">
        <v>0</v>
      </c>
      <c r="L49" s="24">
        <v>0</v>
      </c>
      <c r="M49" s="24">
        <v>0</v>
      </c>
      <c r="N49" s="24">
        <f t="shared" si="17"/>
        <v>-2000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102</v>
      </c>
      <c r="B54" s="24">
        <f>-6420.64-28064.79</f>
        <v>-34485.43</v>
      </c>
      <c r="C54" s="24">
        <f>-6968.47-17202.61</f>
        <v>-24171.08</v>
      </c>
      <c r="D54" s="24">
        <f>-23464.47</f>
        <v>-23464.47</v>
      </c>
      <c r="E54" s="24">
        <v>-4395.03</v>
      </c>
      <c r="F54" s="24">
        <v>-23201.02</v>
      </c>
      <c r="G54" s="24">
        <v>-29003.77</v>
      </c>
      <c r="H54" s="24">
        <f>-23714.49-6722.56</f>
        <v>-30437.050000000003</v>
      </c>
      <c r="I54" s="24">
        <v>-27286.15</v>
      </c>
      <c r="J54" s="24">
        <v>-21760.32</v>
      </c>
      <c r="K54" s="24">
        <v>-25975.06</v>
      </c>
      <c r="L54" s="24">
        <v>-12018.74</v>
      </c>
      <c r="M54" s="24">
        <v>-6921.13</v>
      </c>
      <c r="N54" s="24">
        <f t="shared" si="17"/>
        <v>-263119.25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6" t="s">
        <v>103</v>
      </c>
      <c r="B55" s="24">
        <f>-34170.24-9133.58</f>
        <v>-43303.82</v>
      </c>
      <c r="C55" s="24">
        <f>-31502.33</f>
        <v>-31502.33</v>
      </c>
      <c r="D55" s="24">
        <v>-109994.01</v>
      </c>
      <c r="E55" s="24">
        <v>-11719.79</v>
      </c>
      <c r="F55" s="24">
        <v>-45923.18</v>
      </c>
      <c r="G55" s="24">
        <v>0</v>
      </c>
      <c r="H55" s="24">
        <v>-55289.75</v>
      </c>
      <c r="I55" s="24">
        <v>0</v>
      </c>
      <c r="J55" s="24">
        <v>0</v>
      </c>
      <c r="K55" s="24">
        <v>0</v>
      </c>
      <c r="L55" s="24">
        <v>-17428</v>
      </c>
      <c r="M55" s="24">
        <v>0</v>
      </c>
      <c r="N55" s="24">
        <f t="shared" si="17"/>
        <v>-315160.88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6" t="s">
        <v>103</v>
      </c>
      <c r="B56" s="27">
        <v>0</v>
      </c>
      <c r="C56" s="27">
        <v>61752.54</v>
      </c>
      <c r="D56" s="27">
        <v>0</v>
      </c>
      <c r="E56" s="27">
        <v>0</v>
      </c>
      <c r="F56" s="27">
        <v>0</v>
      </c>
      <c r="G56" s="27">
        <v>9049.41</v>
      </c>
      <c r="H56" s="27">
        <v>12573.01</v>
      </c>
      <c r="I56" s="27">
        <v>108436.06</v>
      </c>
      <c r="J56" s="27">
        <v>29905.92</v>
      </c>
      <c r="K56" s="27">
        <v>71135.24</v>
      </c>
      <c r="L56" s="27">
        <v>0</v>
      </c>
      <c r="M56" s="27">
        <v>22308.7</v>
      </c>
      <c r="N56" s="24">
        <f>SUM(B56:M56)</f>
        <v>315160.88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7" t="s">
        <v>70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4">
        <f t="shared" si="17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7" t="s">
        <v>71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4">
        <f t="shared" si="17"/>
        <v>0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20"/>
    </row>
    <row r="60" spans="1:25" ht="15.75">
      <c r="A60" s="2" t="s">
        <v>72</v>
      </c>
      <c r="B60" s="29">
        <f aca="true" t="shared" si="21" ref="B60:M60">+B36+B42</f>
        <v>846667.7297950201</v>
      </c>
      <c r="C60" s="29">
        <f t="shared" si="21"/>
        <v>627345.1899974999</v>
      </c>
      <c r="D60" s="29">
        <f t="shared" si="21"/>
        <v>498376.17379275</v>
      </c>
      <c r="E60" s="29">
        <f t="shared" si="21"/>
        <v>102604.8694032</v>
      </c>
      <c r="F60" s="29">
        <f t="shared" si="21"/>
        <v>529674.8508546499</v>
      </c>
      <c r="G60" s="29">
        <f t="shared" si="21"/>
        <v>728635.8896</v>
      </c>
      <c r="H60" s="29">
        <f t="shared" si="21"/>
        <v>721309.1263000001</v>
      </c>
      <c r="I60" s="29">
        <f t="shared" si="21"/>
        <v>817625.2146967999</v>
      </c>
      <c r="J60" s="29">
        <f t="shared" si="21"/>
        <v>572856.2345428999</v>
      </c>
      <c r="K60" s="29">
        <f t="shared" si="21"/>
        <v>735338.22984064</v>
      </c>
      <c r="L60" s="29">
        <f t="shared" si="21"/>
        <v>298079.35080896</v>
      </c>
      <c r="M60" s="29">
        <f t="shared" si="21"/>
        <v>205437.24206480003</v>
      </c>
      <c r="N60" s="29">
        <f>SUM(B60:M60)</f>
        <v>6683950.10169722</v>
      </c>
      <c r="O60"/>
      <c r="P60"/>
      <c r="Q60"/>
      <c r="R60"/>
      <c r="S60"/>
      <c r="T60"/>
      <c r="U60"/>
      <c r="V60"/>
      <c r="W60"/>
      <c r="X60"/>
      <c r="Y60"/>
    </row>
    <row r="61" spans="1:14" ht="15" customHeight="1">
      <c r="A61" s="34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/>
    </row>
    <row r="62" spans="1:14" ht="15" customHeight="1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1:14" ht="18.75" customHeight="1">
      <c r="A63" s="2" t="s">
        <v>73</v>
      </c>
      <c r="B63" s="36">
        <f>SUM(B64:B77)</f>
        <v>846667.73</v>
      </c>
      <c r="C63" s="36">
        <f aca="true" t="shared" si="22" ref="C63:M63">SUM(C64:C77)</f>
        <v>627345.19</v>
      </c>
      <c r="D63" s="36">
        <f t="shared" si="22"/>
        <v>498376.17</v>
      </c>
      <c r="E63" s="36">
        <f t="shared" si="22"/>
        <v>102604.87</v>
      </c>
      <c r="F63" s="36">
        <f t="shared" si="22"/>
        <v>529674.85</v>
      </c>
      <c r="G63" s="36">
        <f t="shared" si="22"/>
        <v>728635.89</v>
      </c>
      <c r="H63" s="36">
        <f t="shared" si="22"/>
        <v>721309.13</v>
      </c>
      <c r="I63" s="36">
        <f t="shared" si="22"/>
        <v>817625.22</v>
      </c>
      <c r="J63" s="36">
        <f t="shared" si="22"/>
        <v>572856.24</v>
      </c>
      <c r="K63" s="36">
        <f t="shared" si="22"/>
        <v>735338.23</v>
      </c>
      <c r="L63" s="36">
        <f t="shared" si="22"/>
        <v>298079.35</v>
      </c>
      <c r="M63" s="36">
        <f t="shared" si="22"/>
        <v>205437.25</v>
      </c>
      <c r="N63" s="29">
        <f>SUM(N64:N77)</f>
        <v>6683950.119999999</v>
      </c>
    </row>
    <row r="64" spans="1:15" ht="18.75" customHeight="1">
      <c r="A64" s="17" t="s">
        <v>74</v>
      </c>
      <c r="B64" s="36">
        <v>130975.39</v>
      </c>
      <c r="C64" s="36">
        <v>140462.52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>SUM(B64:M64)</f>
        <v>271437.91</v>
      </c>
      <c r="O64"/>
    </row>
    <row r="65" spans="1:15" ht="18.75" customHeight="1">
      <c r="A65" s="17" t="s">
        <v>75</v>
      </c>
      <c r="B65" s="36">
        <v>715692.34</v>
      </c>
      <c r="C65" s="36">
        <v>486882.67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aca="true" t="shared" si="23" ref="N65:N76">SUM(B65:M65)</f>
        <v>1202575.01</v>
      </c>
      <c r="O65"/>
    </row>
    <row r="66" spans="1:16" ht="18.75" customHeight="1">
      <c r="A66" s="17" t="s">
        <v>76</v>
      </c>
      <c r="B66" s="35">
        <v>0</v>
      </c>
      <c r="C66" s="35">
        <v>0</v>
      </c>
      <c r="D66" s="26">
        <v>498376.17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498376.17</v>
      </c>
      <c r="P66"/>
    </row>
    <row r="67" spans="1:17" ht="18.75" customHeight="1">
      <c r="A67" s="17" t="s">
        <v>77</v>
      </c>
      <c r="B67" s="35">
        <v>0</v>
      </c>
      <c r="C67" s="35">
        <v>0</v>
      </c>
      <c r="D67" s="35">
        <v>0</v>
      </c>
      <c r="E67" s="26">
        <v>102604.87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102604.87</v>
      </c>
      <c r="Q67"/>
    </row>
    <row r="68" spans="1:18" ht="18.75" customHeight="1">
      <c r="A68" s="17" t="s">
        <v>78</v>
      </c>
      <c r="B68" s="35">
        <v>0</v>
      </c>
      <c r="C68" s="35">
        <v>0</v>
      </c>
      <c r="D68" s="35">
        <v>0</v>
      </c>
      <c r="E68" s="35">
        <v>0</v>
      </c>
      <c r="F68" s="26">
        <v>529674.85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6">
        <f t="shared" si="23"/>
        <v>529674.85</v>
      </c>
      <c r="R68"/>
    </row>
    <row r="69" spans="1:19" ht="18.75" customHeight="1">
      <c r="A69" s="17" t="s">
        <v>79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6">
        <v>728635.89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728635.89</v>
      </c>
      <c r="S69"/>
    </row>
    <row r="70" spans="1:20" ht="18.75" customHeight="1">
      <c r="A70" s="17" t="s">
        <v>80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6">
        <v>538741.86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29">
        <f t="shared" si="23"/>
        <v>538741.86</v>
      </c>
      <c r="T70"/>
    </row>
    <row r="71" spans="1:20" ht="18.75" customHeight="1">
      <c r="A71" s="17" t="s">
        <v>81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182567.27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29">
        <f t="shared" si="23"/>
        <v>182567.27</v>
      </c>
      <c r="T71"/>
    </row>
    <row r="72" spans="1:21" ht="18.75" customHeight="1">
      <c r="A72" s="17" t="s">
        <v>82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26">
        <v>817625.22</v>
      </c>
      <c r="J72" s="35">
        <v>0</v>
      </c>
      <c r="K72" s="35">
        <v>0</v>
      </c>
      <c r="L72" s="35">
        <v>0</v>
      </c>
      <c r="M72" s="35">
        <v>0</v>
      </c>
      <c r="N72" s="26">
        <f t="shared" si="23"/>
        <v>817625.22</v>
      </c>
      <c r="U72"/>
    </row>
    <row r="73" spans="1:22" ht="18.75" customHeight="1">
      <c r="A73" s="17" t="s">
        <v>83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572856.24</v>
      </c>
      <c r="K73" s="35">
        <v>0</v>
      </c>
      <c r="L73" s="35">
        <v>0</v>
      </c>
      <c r="M73" s="35">
        <v>0</v>
      </c>
      <c r="N73" s="29">
        <f t="shared" si="23"/>
        <v>572856.24</v>
      </c>
      <c r="V73"/>
    </row>
    <row r="74" spans="1:23" ht="18.75" customHeight="1">
      <c r="A74" s="17" t="s">
        <v>84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735338.23</v>
      </c>
      <c r="L74" s="35">
        <v>0</v>
      </c>
      <c r="M74" s="61"/>
      <c r="N74" s="26">
        <f t="shared" si="23"/>
        <v>735338.23</v>
      </c>
      <c r="W74"/>
    </row>
    <row r="75" spans="1:24" ht="18.75" customHeight="1">
      <c r="A75" s="17" t="s">
        <v>85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298079.35</v>
      </c>
      <c r="M75" s="35">
        <v>0</v>
      </c>
      <c r="N75" s="29">
        <f t="shared" si="23"/>
        <v>298079.35</v>
      </c>
      <c r="X75"/>
    </row>
    <row r="76" spans="1:25" ht="18.75" customHeight="1">
      <c r="A76" s="17" t="s">
        <v>86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205437.25</v>
      </c>
      <c r="N76" s="26">
        <f t="shared" si="23"/>
        <v>205437.25</v>
      </c>
      <c r="Y76"/>
    </row>
    <row r="77" spans="1:25" ht="18.75" customHeight="1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/>
      <c r="P77"/>
      <c r="Q77"/>
      <c r="R77"/>
      <c r="S77"/>
      <c r="T77"/>
      <c r="U77"/>
      <c r="V77"/>
      <c r="W77"/>
      <c r="X77"/>
      <c r="Y77"/>
    </row>
    <row r="78" spans="1:14" ht="17.25" customHeight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5" customHeight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  <row r="80" spans="1:14" ht="18.75" customHeight="1">
      <c r="A80" s="2" t="s">
        <v>101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29"/>
    </row>
    <row r="81" spans="1:15" ht="18.75" customHeight="1">
      <c r="A81" s="17" t="s">
        <v>87</v>
      </c>
      <c r="B81" s="44">
        <v>2.3487964647113215</v>
      </c>
      <c r="C81" s="44">
        <v>2.299973600703118</v>
      </c>
      <c r="D81" s="44">
        <v>0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O81"/>
    </row>
    <row r="82" spans="1:15" ht="18.75" customHeight="1">
      <c r="A82" s="17" t="s">
        <v>88</v>
      </c>
      <c r="B82" s="44">
        <v>2.0389597234572854</v>
      </c>
      <c r="C82" s="44">
        <v>1.9245299011381378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O82"/>
    </row>
    <row r="83" spans="1:16" ht="18.75" customHeight="1">
      <c r="A83" s="17" t="s">
        <v>89</v>
      </c>
      <c r="B83" s="44">
        <v>0</v>
      </c>
      <c r="C83" s="44">
        <v>0</v>
      </c>
      <c r="D83" s="22">
        <f>(D$37+D$38+D$39)/D$7</f>
        <v>1.8686397134382233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P83"/>
    </row>
    <row r="84" spans="1:17" ht="18.75" customHeight="1">
      <c r="A84" s="17" t="s">
        <v>90</v>
      </c>
      <c r="B84" s="44">
        <v>0</v>
      </c>
      <c r="C84" s="44">
        <v>0</v>
      </c>
      <c r="D84" s="44">
        <v>0</v>
      </c>
      <c r="E84" s="22">
        <f>(E$37+E$38+E$39)/E$7</f>
        <v>2.601390144522961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Q84"/>
    </row>
    <row r="85" spans="1:18" ht="18.75" customHeight="1">
      <c r="A85" s="17" t="s">
        <v>91</v>
      </c>
      <c r="B85" s="44">
        <v>0</v>
      </c>
      <c r="C85" s="44">
        <v>0</v>
      </c>
      <c r="D85" s="44">
        <v>0</v>
      </c>
      <c r="E85" s="44">
        <v>0</v>
      </c>
      <c r="F85" s="44">
        <f>(F$37+F$38+F$39)/F$7</f>
        <v>2.1822994313795006</v>
      </c>
      <c r="G85" s="35">
        <v>0</v>
      </c>
      <c r="H85" s="44">
        <v>0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6"/>
      <c r="R85"/>
    </row>
    <row r="86" spans="1:19" ht="18.75" customHeight="1">
      <c r="A86" s="17" t="s">
        <v>92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44">
        <f>(G$37+G$38+G$39)/G$7</f>
        <v>1.7303499012877417</v>
      </c>
      <c r="H86" s="44">
        <v>0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S86"/>
    </row>
    <row r="87" spans="1:20" ht="18.75" customHeight="1">
      <c r="A87" s="17" t="s">
        <v>93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2.0352567068730147</v>
      </c>
      <c r="I87" s="44">
        <v>0</v>
      </c>
      <c r="J87" s="44">
        <v>0</v>
      </c>
      <c r="K87" s="35">
        <v>0</v>
      </c>
      <c r="L87" s="44">
        <v>0</v>
      </c>
      <c r="M87" s="44">
        <v>0</v>
      </c>
      <c r="N87" s="29"/>
      <c r="T87"/>
    </row>
    <row r="88" spans="1:20" ht="18.75" customHeight="1">
      <c r="A88" s="17" t="s">
        <v>94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1.991543026718091</v>
      </c>
      <c r="I88" s="44">
        <v>0</v>
      </c>
      <c r="J88" s="44">
        <v>0</v>
      </c>
      <c r="K88" s="35">
        <v>0</v>
      </c>
      <c r="L88" s="44">
        <v>0</v>
      </c>
      <c r="M88" s="44">
        <v>0</v>
      </c>
      <c r="N88" s="29"/>
      <c r="T88"/>
    </row>
    <row r="89" spans="1:21" ht="18.75" customHeight="1">
      <c r="A89" s="17" t="s">
        <v>95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1.9767576483937266</v>
      </c>
      <c r="J89" s="44">
        <v>0</v>
      </c>
      <c r="K89" s="35">
        <v>0</v>
      </c>
      <c r="L89" s="44">
        <v>0</v>
      </c>
      <c r="M89" s="44">
        <v>0</v>
      </c>
      <c r="N89" s="26"/>
      <c r="U89"/>
    </row>
    <row r="90" spans="1:22" ht="18.75" customHeight="1">
      <c r="A90" s="17" t="s">
        <v>96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2.226706055842503</v>
      </c>
      <c r="K90" s="35">
        <v>0</v>
      </c>
      <c r="L90" s="44">
        <v>0</v>
      </c>
      <c r="M90" s="44">
        <v>0</v>
      </c>
      <c r="N90" s="29"/>
      <c r="V90"/>
    </row>
    <row r="91" spans="1:23" ht="18.75" customHeight="1">
      <c r="A91" s="17" t="s">
        <v>97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22">
        <f>(K$37+K$38+K$39)/K$7</f>
        <v>2.128977995511942</v>
      </c>
      <c r="L91" s="44">
        <v>0</v>
      </c>
      <c r="M91" s="44">
        <v>0</v>
      </c>
      <c r="N91" s="26"/>
      <c r="W91"/>
    </row>
    <row r="92" spans="1:24" ht="18.75" customHeight="1">
      <c r="A92" s="17" t="s">
        <v>98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2.52756614659919</v>
      </c>
      <c r="M92" s="44">
        <v>0</v>
      </c>
      <c r="N92" s="62"/>
      <c r="X92"/>
    </row>
    <row r="93" spans="1:25" ht="18.75" customHeight="1">
      <c r="A93" s="34" t="s">
        <v>99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9">
        <f>(M$37+M$38+M$39)/M$7</f>
        <v>2.476142334939674</v>
      </c>
      <c r="N93" s="50"/>
      <c r="Y93"/>
    </row>
    <row r="94" spans="1:13" ht="63" customHeight="1">
      <c r="A94" s="72" t="s">
        <v>104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7" ht="14.25">
      <c r="B97" s="40"/>
    </row>
    <row r="98" ht="14.25">
      <c r="H98" s="41"/>
    </row>
    <row r="99" ht="14.25"/>
    <row r="100" spans="8:11" ht="14.25">
      <c r="H100" s="42"/>
      <c r="I100" s="43"/>
      <c r="J100" s="43"/>
      <c r="K100" s="43"/>
    </row>
  </sheetData>
  <sheetProtection/>
  <mergeCells count="7">
    <mergeCell ref="A94:M94"/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2017-07-06T21:23:43Z</dcterms:modified>
  <cp:category/>
  <cp:version/>
  <cp:contentType/>
  <cp:contentStatus/>
</cp:coreProperties>
</file>