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<sst xmlns="http://schemas.openxmlformats.org/spreadsheetml/2006/main" count="106" uniqueCount="104">
  <si>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</si>
  <si>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</si>
  <si>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</si>
  <si>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</si>
  <si>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</si>
  <si>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</si>
  <si>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</si>
  <si>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</si>
  <si>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</si>
  <si>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</si>
  <si>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</si>
  <si>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</si>
  <si>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</si>
  <si>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</si>
  <si>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</si>
  <si>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</si>
  <si>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</si>
  <si>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</si>
  <si>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</si>
  <si>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</si>
  <si>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</si>
  <si>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</si>
  <si>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</si>
  <si>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</si>
  <si>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</si>
  <si>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</si>
  <si>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</si>
  <si>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</si>
  <si>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</si>
  <si>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</si>
  <si>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</si>
  <si>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</si>
  <si>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</si>
  <si>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</si>
  <si>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</si>
  <si>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</si>
  <si>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</si>
  <si>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</si>
  <si>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</si>
  <si>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</si>
  <si>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</si>
  <si>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</si>
  <si>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</si>
  <si>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</si>
  <si>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</si>
  <si>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</si>
  <si>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</si>
  <si>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</si>
  <si>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</si>
  <si>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</si>
  <si>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</si>
  <si>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</si>
  <si>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</si>
  <si>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</si>
  <si>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</si>
  <si>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</si>
  <si>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</si>
  <si>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</si>
  <si>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</si>
  <si>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</si>
  <si>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</si>
  <si>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</si>
  <si>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</si>
  <si>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</si>
  <si>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</si>
  <si>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</si>
  <si>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</si>
  <si>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</si>
  <si>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</si>
  <si>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</si>
  <si>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</si>
  <si>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</si>
  <si>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</si>
  <si>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</si>
  <si>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</si>
  <si>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</si>
  <si>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</si>
  <si>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</si>
  <si>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</si>
  <si>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</si>
  <si>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</si>
  <si>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</si>
  <si>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</si>
  <si>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</si>
  <si>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</si>
  <si>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</si>
  <si>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</si>
  <si>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</si>
  <si>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</si>
  <si>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</si>
  <si>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</si>
  <si>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</si>
  <si>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</si>
  <si>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</si>
  <si>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</si>
  <si>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</si>
  <si>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</si>
  <si>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</si>
  <si>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</si>
  <si>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</si>
  <si>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29/06/17 - VENCIMENTO 06/07/17</t>
  </si>
  <si>
    <t>5.2.8. Ajuste de Remuneração Previsto Contratualmente (1)</t>
  </si>
  <si>
    <t>8. Tarifa de Remuneração por Passageiro (2)</t>
  </si>
  <si>
    <t>Nota: (1) Ajuste de remuneração previsto contratualmente, período de 25/05 a 25/06/17, parcela 3/20.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</si>
</sst>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647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494425</v>
      </c>
      <c r="C7" s="10">
        <f>C8+C20+C24</f>
        <v>360665</v>
      </c>
      <c r="D7" s="10">
        <f>D8+D20+D24</f>
        <v>369810</v>
      </c>
      <c r="E7" s="10">
        <f>E8+E20+E24</f>
        <v>49390</v>
      </c>
      <c r="F7" s="10">
        <f aca="true" t="shared" si="0" ref="F7:M7">F8+F20+F24</f>
        <v>307126</v>
      </c>
      <c r="G7" s="10">
        <f t="shared" si="0"/>
        <v>498940</v>
      </c>
      <c r="H7" s="10">
        <f t="shared" si="0"/>
        <v>453891</v>
      </c>
      <c r="I7" s="10">
        <f t="shared" si="0"/>
        <v>410788</v>
      </c>
      <c r="J7" s="10">
        <f t="shared" si="0"/>
        <v>289933</v>
      </c>
      <c r="K7" s="10">
        <f t="shared" si="0"/>
        <v>360085</v>
      </c>
      <c r="L7" s="10">
        <f t="shared" si="0"/>
        <v>148944</v>
      </c>
      <c r="M7" s="10">
        <f t="shared" si="0"/>
        <v>86854</v>
      </c>
      <c r="N7" s="10">
        <f>+N8+N20+N24</f>
        <v>3830851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203892</v>
      </c>
      <c r="C8" s="12">
        <f>+C9+C12+C16</f>
        <v>162450</v>
      </c>
      <c r="D8" s="12">
        <f>+D9+D12+D16</f>
        <v>181323</v>
      </c>
      <c r="E8" s="12">
        <f>+E9+E12+E16</f>
        <v>21831</v>
      </c>
      <c r="F8" s="12">
        <f aca="true" t="shared" si="1" ref="F8:M8">+F9+F12+F16</f>
        <v>137816</v>
      </c>
      <c r="G8" s="12">
        <f t="shared" si="1"/>
        <v>231270</v>
      </c>
      <c r="H8" s="12">
        <f t="shared" si="1"/>
        <v>204240</v>
      </c>
      <c r="I8" s="12">
        <f t="shared" si="1"/>
        <v>187456</v>
      </c>
      <c r="J8" s="12">
        <f t="shared" si="1"/>
        <v>132137</v>
      </c>
      <c r="K8" s="12">
        <f t="shared" si="1"/>
        <v>154455</v>
      </c>
      <c r="L8" s="12">
        <f t="shared" si="1"/>
        <v>73756</v>
      </c>
      <c r="M8" s="12">
        <f t="shared" si="1"/>
        <v>44529</v>
      </c>
      <c r="N8" s="12">
        <f>SUM(B8:M8)</f>
        <v>1735155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17278</v>
      </c>
      <c r="C9" s="14">
        <v>18147</v>
      </c>
      <c r="D9" s="14">
        <v>12480</v>
      </c>
      <c r="E9" s="14">
        <v>1323</v>
      </c>
      <c r="F9" s="14">
        <v>10448</v>
      </c>
      <c r="G9" s="14">
        <v>19895</v>
      </c>
      <c r="H9" s="14">
        <v>23229</v>
      </c>
      <c r="I9" s="14">
        <v>10669</v>
      </c>
      <c r="J9" s="14">
        <v>14125</v>
      </c>
      <c r="K9" s="14">
        <v>10943</v>
      </c>
      <c r="L9" s="14">
        <v>8070</v>
      </c>
      <c r="M9" s="14">
        <v>5214</v>
      </c>
      <c r="N9" s="12">
        <f aca="true" t="shared" si="2" ref="N9:N19">SUM(B9:M9)</f>
        <v>151821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17278</v>
      </c>
      <c r="C10" s="14">
        <f>+C9-C11</f>
        <v>18147</v>
      </c>
      <c r="D10" s="14">
        <f>+D9-D11</f>
        <v>12480</v>
      </c>
      <c r="E10" s="14">
        <f>+E9-E11</f>
        <v>1323</v>
      </c>
      <c r="F10" s="14">
        <f aca="true" t="shared" si="3" ref="F10:M10">+F9-F11</f>
        <v>10448</v>
      </c>
      <c r="G10" s="14">
        <f t="shared" si="3"/>
        <v>19895</v>
      </c>
      <c r="H10" s="14">
        <f t="shared" si="3"/>
        <v>23229</v>
      </c>
      <c r="I10" s="14">
        <f t="shared" si="3"/>
        <v>10669</v>
      </c>
      <c r="J10" s="14">
        <f t="shared" si="3"/>
        <v>14125</v>
      </c>
      <c r="K10" s="14">
        <f t="shared" si="3"/>
        <v>10943</v>
      </c>
      <c r="L10" s="14">
        <f t="shared" si="3"/>
        <v>8070</v>
      </c>
      <c r="M10" s="14">
        <f t="shared" si="3"/>
        <v>5214</v>
      </c>
      <c r="N10" s="12">
        <f t="shared" si="2"/>
        <v>151821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173729</v>
      </c>
      <c r="C12" s="14">
        <f>C13+C14+C15</f>
        <v>134822</v>
      </c>
      <c r="D12" s="14">
        <f>D13+D14+D15</f>
        <v>158897</v>
      </c>
      <c r="E12" s="14">
        <f>E13+E14+E15</f>
        <v>19246</v>
      </c>
      <c r="F12" s="14">
        <f aca="true" t="shared" si="4" ref="F12:M12">F13+F14+F15</f>
        <v>119275</v>
      </c>
      <c r="G12" s="14">
        <f t="shared" si="4"/>
        <v>196599</v>
      </c>
      <c r="H12" s="14">
        <f t="shared" si="4"/>
        <v>169044</v>
      </c>
      <c r="I12" s="14">
        <f t="shared" si="4"/>
        <v>164657</v>
      </c>
      <c r="J12" s="14">
        <f t="shared" si="4"/>
        <v>109934</v>
      </c>
      <c r="K12" s="14">
        <f t="shared" si="4"/>
        <v>132616</v>
      </c>
      <c r="L12" s="14">
        <f t="shared" si="4"/>
        <v>61529</v>
      </c>
      <c r="M12" s="14">
        <f t="shared" si="4"/>
        <v>37139</v>
      </c>
      <c r="N12" s="12">
        <f t="shared" si="2"/>
        <v>1477487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84618</v>
      </c>
      <c r="C13" s="14">
        <v>68285</v>
      </c>
      <c r="D13" s="14">
        <v>76017</v>
      </c>
      <c r="E13" s="14">
        <v>9678</v>
      </c>
      <c r="F13" s="14">
        <v>57441</v>
      </c>
      <c r="G13" s="14">
        <v>96418</v>
      </c>
      <c r="H13" s="14">
        <v>88224</v>
      </c>
      <c r="I13" s="14">
        <v>83202</v>
      </c>
      <c r="J13" s="14">
        <v>54064</v>
      </c>
      <c r="K13" s="14">
        <v>64930</v>
      </c>
      <c r="L13" s="14">
        <v>29423</v>
      </c>
      <c r="M13" s="14">
        <v>17385</v>
      </c>
      <c r="N13" s="12">
        <f t="shared" si="2"/>
        <v>729685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85396</v>
      </c>
      <c r="C14" s="14">
        <v>62262</v>
      </c>
      <c r="D14" s="14">
        <v>80529</v>
      </c>
      <c r="E14" s="14">
        <v>9046</v>
      </c>
      <c r="F14" s="14">
        <v>59046</v>
      </c>
      <c r="G14" s="14">
        <v>93881</v>
      </c>
      <c r="H14" s="14">
        <v>76607</v>
      </c>
      <c r="I14" s="14">
        <v>79128</v>
      </c>
      <c r="J14" s="14">
        <v>53342</v>
      </c>
      <c r="K14" s="14">
        <v>65341</v>
      </c>
      <c r="L14" s="14">
        <v>30689</v>
      </c>
      <c r="M14" s="14">
        <v>19016</v>
      </c>
      <c r="N14" s="12">
        <f t="shared" si="2"/>
        <v>714283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3715</v>
      </c>
      <c r="C15" s="14">
        <v>4275</v>
      </c>
      <c r="D15" s="14">
        <v>2351</v>
      </c>
      <c r="E15" s="14">
        <v>522</v>
      </c>
      <c r="F15" s="14">
        <v>2788</v>
      </c>
      <c r="G15" s="14">
        <v>6300</v>
      </c>
      <c r="H15" s="14">
        <v>4213</v>
      </c>
      <c r="I15" s="14">
        <v>2327</v>
      </c>
      <c r="J15" s="14">
        <v>2528</v>
      </c>
      <c r="K15" s="14">
        <v>2345</v>
      </c>
      <c r="L15" s="14">
        <v>1417</v>
      </c>
      <c r="M15" s="14">
        <v>738</v>
      </c>
      <c r="N15" s="12">
        <f t="shared" si="2"/>
        <v>33519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12885</v>
      </c>
      <c r="C16" s="14">
        <f>C17+C18+C19</f>
        <v>9481</v>
      </c>
      <c r="D16" s="14">
        <f>D17+D18+D19</f>
        <v>9946</v>
      </c>
      <c r="E16" s="14">
        <f>E17+E18+E19</f>
        <v>1262</v>
      </c>
      <c r="F16" s="14">
        <f aca="true" t="shared" si="5" ref="F16:M16">F17+F18+F19</f>
        <v>8093</v>
      </c>
      <c r="G16" s="14">
        <f t="shared" si="5"/>
        <v>14776</v>
      </c>
      <c r="H16" s="14">
        <f t="shared" si="5"/>
        <v>11967</v>
      </c>
      <c r="I16" s="14">
        <f t="shared" si="5"/>
        <v>12130</v>
      </c>
      <c r="J16" s="14">
        <f t="shared" si="5"/>
        <v>8078</v>
      </c>
      <c r="K16" s="14">
        <f t="shared" si="5"/>
        <v>10896</v>
      </c>
      <c r="L16" s="14">
        <f t="shared" si="5"/>
        <v>4157</v>
      </c>
      <c r="M16" s="14">
        <f t="shared" si="5"/>
        <v>2176</v>
      </c>
      <c r="N16" s="12">
        <f t="shared" si="2"/>
        <v>105847</v>
      </c>
    </row>
    <row r="17" spans="1:25" ht="18.75" customHeight="1">
      <c r="A17" s="15" t="s">
        <v>16</v>
      </c>
      <c r="B17" s="14">
        <v>12408</v>
      </c>
      <c r="C17" s="14">
        <v>9156</v>
      </c>
      <c r="D17" s="14">
        <v>9557</v>
      </c>
      <c r="E17" s="14">
        <v>1197</v>
      </c>
      <c r="F17" s="14">
        <v>7816</v>
      </c>
      <c r="G17" s="14">
        <v>14269</v>
      </c>
      <c r="H17" s="14">
        <v>11522</v>
      </c>
      <c r="I17" s="14">
        <v>11770</v>
      </c>
      <c r="J17" s="14">
        <v>7782</v>
      </c>
      <c r="K17" s="14">
        <v>10448</v>
      </c>
      <c r="L17" s="14">
        <v>3960</v>
      </c>
      <c r="M17" s="14">
        <v>2079</v>
      </c>
      <c r="N17" s="12">
        <f t="shared" si="2"/>
        <v>101964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476</v>
      </c>
      <c r="C18" s="14">
        <v>316</v>
      </c>
      <c r="D18" s="14">
        <v>388</v>
      </c>
      <c r="E18" s="14">
        <v>65</v>
      </c>
      <c r="F18" s="14">
        <v>277</v>
      </c>
      <c r="G18" s="14">
        <v>504</v>
      </c>
      <c r="H18" s="14">
        <v>442</v>
      </c>
      <c r="I18" s="14">
        <v>350</v>
      </c>
      <c r="J18" s="14">
        <v>294</v>
      </c>
      <c r="K18" s="14">
        <v>436</v>
      </c>
      <c r="L18" s="14">
        <v>192</v>
      </c>
      <c r="M18" s="14">
        <v>96</v>
      </c>
      <c r="N18" s="12">
        <f t="shared" si="2"/>
        <v>3836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</v>
      </c>
      <c r="C19" s="14">
        <v>9</v>
      </c>
      <c r="D19" s="14">
        <v>1</v>
      </c>
      <c r="E19" s="14">
        <v>0</v>
      </c>
      <c r="F19" s="14">
        <v>0</v>
      </c>
      <c r="G19" s="14">
        <v>3</v>
      </c>
      <c r="H19" s="14">
        <v>3</v>
      </c>
      <c r="I19" s="14">
        <v>10</v>
      </c>
      <c r="J19" s="14">
        <v>2</v>
      </c>
      <c r="K19" s="14">
        <v>12</v>
      </c>
      <c r="L19" s="14">
        <v>5</v>
      </c>
      <c r="M19" s="14">
        <v>1</v>
      </c>
      <c r="N19" s="12">
        <f t="shared" si="2"/>
        <v>47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128018</v>
      </c>
      <c r="C20" s="18">
        <f>C21+C22+C23</f>
        <v>80698</v>
      </c>
      <c r="D20" s="18">
        <f>D21+D22+D23</f>
        <v>75528</v>
      </c>
      <c r="E20" s="18">
        <f>E21+E22+E23</f>
        <v>10047</v>
      </c>
      <c r="F20" s="18">
        <f aca="true" t="shared" si="6" ref="F20:M20">F21+F22+F23</f>
        <v>63424</v>
      </c>
      <c r="G20" s="18">
        <f t="shared" si="6"/>
        <v>104085</v>
      </c>
      <c r="H20" s="18">
        <f t="shared" si="6"/>
        <v>109474</v>
      </c>
      <c r="I20" s="18">
        <f t="shared" si="6"/>
        <v>103451</v>
      </c>
      <c r="J20" s="18">
        <f t="shared" si="6"/>
        <v>68601</v>
      </c>
      <c r="K20" s="18">
        <f t="shared" si="6"/>
        <v>105765</v>
      </c>
      <c r="L20" s="18">
        <f t="shared" si="6"/>
        <v>41141</v>
      </c>
      <c r="M20" s="18">
        <f t="shared" si="6"/>
        <v>23207</v>
      </c>
      <c r="N20" s="12">
        <f aca="true" t="shared" si="7" ref="N20:N26">SUM(B20:M20)</f>
        <v>913439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66956</v>
      </c>
      <c r="C21" s="14">
        <v>46160</v>
      </c>
      <c r="D21" s="14">
        <v>39688</v>
      </c>
      <c r="E21" s="14">
        <v>5576</v>
      </c>
      <c r="F21" s="14">
        <v>34000</v>
      </c>
      <c r="G21" s="14">
        <v>56687</v>
      </c>
      <c r="H21" s="14">
        <v>63280</v>
      </c>
      <c r="I21" s="14">
        <v>57015</v>
      </c>
      <c r="J21" s="14">
        <v>37222</v>
      </c>
      <c r="K21" s="14">
        <v>55362</v>
      </c>
      <c r="L21" s="14">
        <v>21856</v>
      </c>
      <c r="M21" s="14">
        <v>12116</v>
      </c>
      <c r="N21" s="12">
        <f t="shared" si="7"/>
        <v>495918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59021</v>
      </c>
      <c r="C22" s="14">
        <v>32749</v>
      </c>
      <c r="D22" s="14">
        <v>34896</v>
      </c>
      <c r="E22" s="14">
        <v>4281</v>
      </c>
      <c r="F22" s="14">
        <v>28321</v>
      </c>
      <c r="G22" s="14">
        <v>45070</v>
      </c>
      <c r="H22" s="14">
        <v>44481</v>
      </c>
      <c r="I22" s="14">
        <v>45195</v>
      </c>
      <c r="J22" s="14">
        <v>30242</v>
      </c>
      <c r="K22" s="14">
        <v>48993</v>
      </c>
      <c r="L22" s="14">
        <v>18569</v>
      </c>
      <c r="M22" s="14">
        <v>10741</v>
      </c>
      <c r="N22" s="12">
        <f t="shared" si="7"/>
        <v>402559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2041</v>
      </c>
      <c r="C23" s="14">
        <v>1789</v>
      </c>
      <c r="D23" s="14">
        <v>944</v>
      </c>
      <c r="E23" s="14">
        <v>190</v>
      </c>
      <c r="F23" s="14">
        <v>1103</v>
      </c>
      <c r="G23" s="14">
        <v>2328</v>
      </c>
      <c r="H23" s="14">
        <v>1713</v>
      </c>
      <c r="I23" s="14">
        <v>1241</v>
      </c>
      <c r="J23" s="14">
        <v>1137</v>
      </c>
      <c r="K23" s="14">
        <v>1410</v>
      </c>
      <c r="L23" s="14">
        <v>716</v>
      </c>
      <c r="M23" s="14">
        <v>350</v>
      </c>
      <c r="N23" s="12">
        <f t="shared" si="7"/>
        <v>14962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162515</v>
      </c>
      <c r="C24" s="14">
        <f>C25+C26</f>
        <v>117517</v>
      </c>
      <c r="D24" s="14">
        <f>D25+D26</f>
        <v>112959</v>
      </c>
      <c r="E24" s="14">
        <f>E25+E26</f>
        <v>17512</v>
      </c>
      <c r="F24" s="14">
        <f aca="true" t="shared" si="8" ref="F24:M24">F25+F26</f>
        <v>105886</v>
      </c>
      <c r="G24" s="14">
        <f t="shared" si="8"/>
        <v>163585</v>
      </c>
      <c r="H24" s="14">
        <f t="shared" si="8"/>
        <v>140177</v>
      </c>
      <c r="I24" s="14">
        <f t="shared" si="8"/>
        <v>119881</v>
      </c>
      <c r="J24" s="14">
        <f t="shared" si="8"/>
        <v>89195</v>
      </c>
      <c r="K24" s="14">
        <f t="shared" si="8"/>
        <v>99865</v>
      </c>
      <c r="L24" s="14">
        <f t="shared" si="8"/>
        <v>34047</v>
      </c>
      <c r="M24" s="14">
        <f t="shared" si="8"/>
        <v>19118</v>
      </c>
      <c r="N24" s="12">
        <f t="shared" si="7"/>
        <v>1182257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69478</v>
      </c>
      <c r="C25" s="14">
        <v>58962</v>
      </c>
      <c r="D25" s="14">
        <v>54269</v>
      </c>
      <c r="E25" s="14">
        <v>9773</v>
      </c>
      <c r="F25" s="14">
        <v>52627</v>
      </c>
      <c r="G25" s="14">
        <v>85111</v>
      </c>
      <c r="H25" s="14">
        <v>75007</v>
      </c>
      <c r="I25" s="14">
        <v>53456</v>
      </c>
      <c r="J25" s="14">
        <v>45697</v>
      </c>
      <c r="K25" s="14">
        <v>45281</v>
      </c>
      <c r="L25" s="14">
        <v>15697</v>
      </c>
      <c r="M25" s="14">
        <v>8088</v>
      </c>
      <c r="N25" s="12">
        <f t="shared" si="7"/>
        <v>573446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93037</v>
      </c>
      <c r="C26" s="14">
        <v>58555</v>
      </c>
      <c r="D26" s="14">
        <v>58690</v>
      </c>
      <c r="E26" s="14">
        <v>7739</v>
      </c>
      <c r="F26" s="14">
        <v>53259</v>
      </c>
      <c r="G26" s="14">
        <v>78474</v>
      </c>
      <c r="H26" s="14">
        <v>65170</v>
      </c>
      <c r="I26" s="14">
        <v>66425</v>
      </c>
      <c r="J26" s="14">
        <v>43498</v>
      </c>
      <c r="K26" s="14">
        <v>54584</v>
      </c>
      <c r="L26" s="14">
        <v>18350</v>
      </c>
      <c r="M26" s="14">
        <v>11030</v>
      </c>
      <c r="N26" s="12">
        <f t="shared" si="7"/>
        <v>608811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1032998.7270605001</v>
      </c>
      <c r="C36" s="60">
        <f aca="true" t="shared" si="11" ref="C36:M36">C37+C38+C39+C40</f>
        <v>728097.5667825</v>
      </c>
      <c r="D36" s="60">
        <f t="shared" si="11"/>
        <v>701175.0849905</v>
      </c>
      <c r="E36" s="60">
        <f t="shared" si="11"/>
        <v>128463.56977599999</v>
      </c>
      <c r="F36" s="60">
        <f t="shared" si="11"/>
        <v>670142.6520482999</v>
      </c>
      <c r="G36" s="60">
        <f t="shared" si="11"/>
        <v>863233.872</v>
      </c>
      <c r="H36" s="60">
        <f t="shared" si="11"/>
        <v>919167.3217000001</v>
      </c>
      <c r="I36" s="60">
        <f t="shared" si="11"/>
        <v>811927.0436983999</v>
      </c>
      <c r="J36" s="60">
        <f t="shared" si="11"/>
        <v>645518.8650018999</v>
      </c>
      <c r="K36" s="60">
        <f t="shared" si="11"/>
        <v>766504.4768296</v>
      </c>
      <c r="L36" s="60">
        <f t="shared" si="11"/>
        <v>376406.19970992</v>
      </c>
      <c r="M36" s="60">
        <f t="shared" si="11"/>
        <v>215046.79365024</v>
      </c>
      <c r="N36" s="60">
        <f>N37+N38+N39+N40</f>
        <v>7858682.17324786</v>
      </c>
    </row>
    <row r="37" spans="1:14" ht="18.75" customHeight="1">
      <c r="A37" s="57" t="s">
        <v>54</v>
      </c>
      <c r="B37" s="54">
        <f aca="true" t="shared" si="12" ref="B37:M37">B29*B7</f>
        <v>1032804.3825000001</v>
      </c>
      <c r="C37" s="54">
        <f t="shared" si="12"/>
        <v>727821.97</v>
      </c>
      <c r="D37" s="54">
        <f t="shared" si="12"/>
        <v>690879.042</v>
      </c>
      <c r="E37" s="54">
        <f t="shared" si="12"/>
        <v>128127.53799999999</v>
      </c>
      <c r="F37" s="54">
        <f t="shared" si="12"/>
        <v>669933.9437999999</v>
      </c>
      <c r="G37" s="54">
        <f t="shared" si="12"/>
        <v>863116.306</v>
      </c>
      <c r="H37" s="54">
        <f t="shared" si="12"/>
        <v>918811.5513</v>
      </c>
      <c r="I37" s="54">
        <f t="shared" si="12"/>
        <v>811717.088</v>
      </c>
      <c r="J37" s="54">
        <f t="shared" si="12"/>
        <v>645245.8914999999</v>
      </c>
      <c r="K37" s="54">
        <f t="shared" si="12"/>
        <v>766152.8545</v>
      </c>
      <c r="L37" s="54">
        <f t="shared" si="12"/>
        <v>376232.544</v>
      </c>
      <c r="M37" s="54">
        <f t="shared" si="12"/>
        <v>214963.65</v>
      </c>
      <c r="N37" s="56">
        <f>SUM(B37:M37)</f>
        <v>7845806.7616</v>
      </c>
    </row>
    <row r="38" spans="1:14" ht="18.75" customHeight="1">
      <c r="A38" s="57" t="s">
        <v>55</v>
      </c>
      <c r="B38" s="54">
        <f aca="true" t="shared" si="13" ref="B38:M38">B30*B7</f>
        <v>-3062.7354395</v>
      </c>
      <c r="C38" s="54">
        <f t="shared" si="13"/>
        <v>-2116.9232174999997</v>
      </c>
      <c r="D38" s="54">
        <f t="shared" si="13"/>
        <v>-2052.4270094999997</v>
      </c>
      <c r="E38" s="54">
        <f t="shared" si="13"/>
        <v>-310.248224</v>
      </c>
      <c r="F38" s="54">
        <f t="shared" si="13"/>
        <v>-1952.6917517000002</v>
      </c>
      <c r="G38" s="54">
        <f t="shared" si="13"/>
        <v>-2544.594</v>
      </c>
      <c r="H38" s="54">
        <f t="shared" si="13"/>
        <v>-2541.7896</v>
      </c>
      <c r="I38" s="54">
        <f t="shared" si="13"/>
        <v>-2336.6443016</v>
      </c>
      <c r="J38" s="54">
        <f t="shared" si="13"/>
        <v>-1845.6264981000002</v>
      </c>
      <c r="K38" s="54">
        <f t="shared" si="13"/>
        <v>-2250.6176704</v>
      </c>
      <c r="L38" s="54">
        <f t="shared" si="13"/>
        <v>-1097.50429008</v>
      </c>
      <c r="M38" s="54">
        <f t="shared" si="13"/>
        <v>-635.89634976</v>
      </c>
      <c r="N38" s="25">
        <f>SUM(B38:M38)</f>
        <v>-22747.69835214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10187.07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+B43+B46+B55+B56</f>
        <v>-100141.82999999999</v>
      </c>
      <c r="C42" s="25">
        <f aca="true" t="shared" si="15" ref="C42:M42">+C43+C46+C55+C56</f>
        <v>-93129.68000000001</v>
      </c>
      <c r="D42" s="25">
        <f t="shared" si="15"/>
        <v>-70888.47</v>
      </c>
      <c r="E42" s="25">
        <f t="shared" si="15"/>
        <v>-10422.43</v>
      </c>
      <c r="F42" s="25">
        <f t="shared" si="15"/>
        <v>-62903.42</v>
      </c>
      <c r="G42" s="25">
        <f t="shared" si="15"/>
        <v>-104604.77</v>
      </c>
      <c r="H42" s="25">
        <f t="shared" si="15"/>
        <v>-119207.25</v>
      </c>
      <c r="I42" s="25">
        <f t="shared" si="15"/>
        <v>-67828.35</v>
      </c>
      <c r="J42" s="25">
        <f t="shared" si="15"/>
        <v>-75935.32</v>
      </c>
      <c r="K42" s="25">
        <f t="shared" si="15"/>
        <v>-67558.46</v>
      </c>
      <c r="L42" s="25">
        <f t="shared" si="15"/>
        <v>-42684.74</v>
      </c>
      <c r="M42" s="25">
        <f t="shared" si="15"/>
        <v>-26734.33</v>
      </c>
      <c r="N42" s="25">
        <f>+N43+N46+N55+N56</f>
        <v>-842039.0499999999</v>
      </c>
    </row>
    <row r="43" spans="1:14" ht="18.75" customHeight="1">
      <c r="A43" s="17" t="s">
        <v>59</v>
      </c>
      <c r="B43" s="26">
        <f>B44+B45</f>
        <v>-65656.4</v>
      </c>
      <c r="C43" s="26">
        <f>C44+C45</f>
        <v>-68958.6</v>
      </c>
      <c r="D43" s="26">
        <f>D44+D45</f>
        <v>-47424</v>
      </c>
      <c r="E43" s="26">
        <f>E44+E45</f>
        <v>-5027.4</v>
      </c>
      <c r="F43" s="26">
        <f aca="true" t="shared" si="16" ref="F43:M43">F44+F45</f>
        <v>-39702.4</v>
      </c>
      <c r="G43" s="26">
        <f t="shared" si="16"/>
        <v>-75601</v>
      </c>
      <c r="H43" s="26">
        <f t="shared" si="16"/>
        <v>-88270.2</v>
      </c>
      <c r="I43" s="26">
        <f t="shared" si="16"/>
        <v>-40542.2</v>
      </c>
      <c r="J43" s="26">
        <f t="shared" si="16"/>
        <v>-53675</v>
      </c>
      <c r="K43" s="26">
        <f t="shared" si="16"/>
        <v>-41583.4</v>
      </c>
      <c r="L43" s="26">
        <f t="shared" si="16"/>
        <v>-30666</v>
      </c>
      <c r="M43" s="26">
        <f t="shared" si="16"/>
        <v>-19813.2</v>
      </c>
      <c r="N43" s="25">
        <f aca="true" t="shared" si="17" ref="N43:N56">SUM(B43:M43)</f>
        <v>-576919.7999999999</v>
      </c>
    </row>
    <row r="44" spans="1:25" ht="18.75" customHeight="1">
      <c r="A44" s="13" t="s">
        <v>60</v>
      </c>
      <c r="B44" s="20">
        <f>ROUND(-B9*$D$3,2)</f>
        <v>-65656.4</v>
      </c>
      <c r="C44" s="20">
        <f>ROUND(-C9*$D$3,2)</f>
        <v>-68958.6</v>
      </c>
      <c r="D44" s="20">
        <f>ROUND(-D9*$D$3,2)</f>
        <v>-47424</v>
      </c>
      <c r="E44" s="20">
        <f>ROUND(-E9*$D$3,2)</f>
        <v>-5027.4</v>
      </c>
      <c r="F44" s="20">
        <f aca="true" t="shared" si="18" ref="F44:M44">ROUND(-F9*$D$3,2)</f>
        <v>-39702.4</v>
      </c>
      <c r="G44" s="20">
        <f t="shared" si="18"/>
        <v>-75601</v>
      </c>
      <c r="H44" s="20">
        <f t="shared" si="18"/>
        <v>-88270.2</v>
      </c>
      <c r="I44" s="20">
        <f t="shared" si="18"/>
        <v>-40542.2</v>
      </c>
      <c r="J44" s="20">
        <f t="shared" si="18"/>
        <v>-53675</v>
      </c>
      <c r="K44" s="20">
        <f t="shared" si="18"/>
        <v>-41583.4</v>
      </c>
      <c r="L44" s="20">
        <f t="shared" si="18"/>
        <v>-30666</v>
      </c>
      <c r="M44" s="20">
        <f t="shared" si="18"/>
        <v>-19813.2</v>
      </c>
      <c r="N44" s="46">
        <f t="shared" si="17"/>
        <v>-576919.7999999999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20" ref="B46:M46">SUM(B47:B54)</f>
        <v>-34485.43</v>
      </c>
      <c r="C46" s="26">
        <f t="shared" si="20"/>
        <v>-24171.08</v>
      </c>
      <c r="D46" s="26">
        <f t="shared" si="20"/>
        <v>-23464.47</v>
      </c>
      <c r="E46" s="26">
        <f t="shared" si="20"/>
        <v>-5395.03</v>
      </c>
      <c r="F46" s="26">
        <f t="shared" si="20"/>
        <v>-23201.02</v>
      </c>
      <c r="G46" s="26">
        <f t="shared" si="20"/>
        <v>-29003.77</v>
      </c>
      <c r="H46" s="26">
        <f t="shared" si="20"/>
        <v>-30937.050000000003</v>
      </c>
      <c r="I46" s="26">
        <f t="shared" si="20"/>
        <v>-27286.15</v>
      </c>
      <c r="J46" s="26">
        <f t="shared" si="20"/>
        <v>-22260.32</v>
      </c>
      <c r="K46" s="26">
        <f t="shared" si="20"/>
        <v>-25975.06</v>
      </c>
      <c r="L46" s="26">
        <f t="shared" si="20"/>
        <v>-12018.74</v>
      </c>
      <c r="M46" s="26">
        <f t="shared" si="20"/>
        <v>-6921.13</v>
      </c>
      <c r="N46" s="26">
        <f>SUM(N47:N54)</f>
        <v>-265119.25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-500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-6420.64-28064.79</f>
        <v>-34485.43</v>
      </c>
      <c r="C54" s="24">
        <f>-6968.47-17202.61</f>
        <v>-24171.08</v>
      </c>
      <c r="D54" s="24">
        <f>-23464.47</f>
        <v>-23464.47</v>
      </c>
      <c r="E54" s="24">
        <v>-4395.03</v>
      </c>
      <c r="F54" s="24">
        <v>-23201.02</v>
      </c>
      <c r="G54" s="24">
        <v>-29003.77</v>
      </c>
      <c r="H54" s="24">
        <f>-23714.49-6722.56</f>
        <v>-30437.050000000003</v>
      </c>
      <c r="I54" s="24">
        <v>-27286.15</v>
      </c>
      <c r="J54" s="24">
        <v>-21760.32</v>
      </c>
      <c r="K54" s="24">
        <v>-25975.06</v>
      </c>
      <c r="L54" s="24">
        <v>-12018.74</v>
      </c>
      <c r="M54" s="24">
        <v>-6921.13</v>
      </c>
      <c r="N54" s="24">
        <f t="shared" si="17"/>
        <v>-263119.25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0"/>
    </row>
    <row r="58" spans="1:25" ht="15.75">
      <c r="A58" s="2" t="s">
        <v>72</v>
      </c>
      <c r="B58" s="29">
        <f aca="true" t="shared" si="21" ref="B58:M58">+B36+B42</f>
        <v>932856.8970605001</v>
      </c>
      <c r="C58" s="29">
        <f t="shared" si="21"/>
        <v>634967.8867825</v>
      </c>
      <c r="D58" s="29">
        <f t="shared" si="21"/>
        <v>630286.6149905</v>
      </c>
      <c r="E58" s="29">
        <f t="shared" si="21"/>
        <v>118041.139776</v>
      </c>
      <c r="F58" s="29">
        <f t="shared" si="21"/>
        <v>607239.2320482999</v>
      </c>
      <c r="G58" s="29">
        <f t="shared" si="21"/>
        <v>758629.102</v>
      </c>
      <c r="H58" s="29">
        <f t="shared" si="21"/>
        <v>799960.0717000001</v>
      </c>
      <c r="I58" s="29">
        <f t="shared" si="21"/>
        <v>744098.6936983999</v>
      </c>
      <c r="J58" s="29">
        <f t="shared" si="21"/>
        <v>569583.5450018998</v>
      </c>
      <c r="K58" s="29">
        <f t="shared" si="21"/>
        <v>698946.0168296001</v>
      </c>
      <c r="L58" s="29">
        <f t="shared" si="21"/>
        <v>333721.45970992</v>
      </c>
      <c r="M58" s="29">
        <f t="shared" si="21"/>
        <v>188312.46365023998</v>
      </c>
      <c r="N58" s="29">
        <f>SUM(B58:M58)</f>
        <v>7016643.12324786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932856.89</v>
      </c>
      <c r="C61" s="36">
        <f aca="true" t="shared" si="22" ref="C61:M61">SUM(C62:C75)</f>
        <v>634967.89</v>
      </c>
      <c r="D61" s="36">
        <f t="shared" si="22"/>
        <v>630286.61</v>
      </c>
      <c r="E61" s="36">
        <f t="shared" si="22"/>
        <v>118041.14</v>
      </c>
      <c r="F61" s="36">
        <f t="shared" si="22"/>
        <v>607239.23</v>
      </c>
      <c r="G61" s="36">
        <f t="shared" si="22"/>
        <v>758629.11</v>
      </c>
      <c r="H61" s="36">
        <f t="shared" si="22"/>
        <v>799960.0800000001</v>
      </c>
      <c r="I61" s="36">
        <f t="shared" si="22"/>
        <v>744098.7</v>
      </c>
      <c r="J61" s="36">
        <f t="shared" si="22"/>
        <v>569583.54</v>
      </c>
      <c r="K61" s="36">
        <f t="shared" si="22"/>
        <v>698946.01</v>
      </c>
      <c r="L61" s="36">
        <f t="shared" si="22"/>
        <v>333721.46</v>
      </c>
      <c r="M61" s="36">
        <f t="shared" si="22"/>
        <v>188312.46</v>
      </c>
      <c r="N61" s="29">
        <f>SUM(N62:N75)</f>
        <v>7016643.12</v>
      </c>
    </row>
    <row r="62" spans="1:15" ht="18.75" customHeight="1">
      <c r="A62" s="17" t="s">
        <v>74</v>
      </c>
      <c r="B62" s="36">
        <v>172506.54</v>
      </c>
      <c r="C62" s="36">
        <v>180980.92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353487.46</v>
      </c>
      <c r="O62"/>
    </row>
    <row r="63" spans="1:15" ht="18.75" customHeight="1">
      <c r="A63" s="17" t="s">
        <v>75</v>
      </c>
      <c r="B63" s="36">
        <v>760350.35</v>
      </c>
      <c r="C63" s="36">
        <v>453986.97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1214337.3199999998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630286.61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630286.61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118041.14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118041.14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607239.23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607239.23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758629.11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758629.11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622361.89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622361.89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177598.19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177598.19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744098.7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744098.7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569583.54</v>
      </c>
      <c r="K71" s="35">
        <v>0</v>
      </c>
      <c r="L71" s="35">
        <v>0</v>
      </c>
      <c r="M71" s="35">
        <v>0</v>
      </c>
      <c r="N71" s="29">
        <f t="shared" si="23"/>
        <v>569583.54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698946.01</v>
      </c>
      <c r="L72" s="35">
        <v>0</v>
      </c>
      <c r="M72" s="61"/>
      <c r="N72" s="26">
        <f t="shared" si="23"/>
        <v>698946.01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333721.46</v>
      </c>
      <c r="M73" s="35">
        <v>0</v>
      </c>
      <c r="N73" s="29">
        <f t="shared" si="23"/>
        <v>333721.46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188312.46</v>
      </c>
      <c r="N74" s="26">
        <f t="shared" si="23"/>
        <v>188312.46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4">
        <v>2.349424410397873</v>
      </c>
      <c r="C79" s="44">
        <v>2.3021283148482596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5" ht="18.75" customHeight="1">
      <c r="A80" s="17" t="s">
        <v>88</v>
      </c>
      <c r="B80" s="44">
        <v>2.0387193162409685</v>
      </c>
      <c r="C80" s="44">
        <v>1.9241882135408193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9"/>
      <c r="O80"/>
    </row>
    <row r="81" spans="1:16" ht="18.75" customHeight="1">
      <c r="A81" s="17" t="s">
        <v>89</v>
      </c>
      <c r="B81" s="44">
        <v>0</v>
      </c>
      <c r="C81" s="44">
        <v>0</v>
      </c>
      <c r="D81" s="22">
        <f>(D$37+D$38+D$39)/D$7</f>
        <v>1.8684946729144698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6"/>
      <c r="P81"/>
    </row>
    <row r="82" spans="1:17" ht="18.75" customHeight="1">
      <c r="A82" s="17" t="s">
        <v>90</v>
      </c>
      <c r="B82" s="44">
        <v>0</v>
      </c>
      <c r="C82" s="44">
        <v>0</v>
      </c>
      <c r="D82" s="44">
        <v>0</v>
      </c>
      <c r="E82" s="22">
        <f>(E$37+E$38+E$39)/E$7</f>
        <v>2.6010036399271104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9"/>
      <c r="Q82"/>
    </row>
    <row r="83" spans="1:18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2.181979552523394</v>
      </c>
      <c r="G83" s="35">
        <v>0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6"/>
      <c r="R83"/>
    </row>
    <row r="84" spans="1:19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1.7301356315388623</v>
      </c>
      <c r="H84" s="44">
        <v>0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S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2.035068357512746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0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1.9913212842566579</v>
      </c>
      <c r="I86" s="44">
        <v>0</v>
      </c>
      <c r="J86" s="44">
        <v>0</v>
      </c>
      <c r="K86" s="35">
        <v>0</v>
      </c>
      <c r="L86" s="44">
        <v>0</v>
      </c>
      <c r="M86" s="44">
        <v>0</v>
      </c>
      <c r="N86" s="29"/>
      <c r="T86"/>
    </row>
    <row r="87" spans="1:21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f>(I$37+I$38+I$39)/I$7</f>
        <v>1.9765111047508688</v>
      </c>
      <c r="J87" s="44">
        <v>0</v>
      </c>
      <c r="K87" s="35">
        <v>0</v>
      </c>
      <c r="L87" s="44">
        <v>0</v>
      </c>
      <c r="M87" s="44">
        <v>0</v>
      </c>
      <c r="N87" s="26"/>
      <c r="U87"/>
    </row>
    <row r="88" spans="1:22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f>(J$37+J$38+J$39)/J$7</f>
        <v>2.2264415054578124</v>
      </c>
      <c r="K88" s="35">
        <v>0</v>
      </c>
      <c r="L88" s="44">
        <v>0</v>
      </c>
      <c r="M88" s="44">
        <v>0</v>
      </c>
      <c r="N88" s="29"/>
      <c r="V88"/>
    </row>
    <row r="89" spans="1:23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22">
        <f>(K$37+K$38+K$39)/K$7</f>
        <v>2.128676498131275</v>
      </c>
      <c r="L89" s="44">
        <v>0</v>
      </c>
      <c r="M89" s="44">
        <v>0</v>
      </c>
      <c r="N89" s="26"/>
      <c r="W89"/>
    </row>
    <row r="90" spans="1:24" ht="18.75" customHeight="1">
      <c r="A90" s="17" t="s">
        <v>98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f>(L$37+L$38+L$39)/L$7</f>
        <v>2.5271659127586203</v>
      </c>
      <c r="M90" s="44">
        <v>0</v>
      </c>
      <c r="N90" s="62"/>
      <c r="X90"/>
    </row>
    <row r="91" spans="1:25" ht="18.75" customHeight="1">
      <c r="A91" s="34" t="s">
        <v>99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f>(M$37+M$38+M$39)/M$7</f>
        <v>2.4759572806116013</v>
      </c>
      <c r="N91" s="50"/>
      <c r="Y91"/>
    </row>
    <row r="92" spans="1:13" ht="44.25" customHeight="1">
      <c r="A92" s="72" t="s">
        <v>103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5" ht="14.25">
      <c r="B95" s="40"/>
    </row>
    <row r="96" ht="14.25">
      <c r="H96" s="41"/>
    </row>
    <row r="97" ht="14.25"/>
    <row r="98" spans="8:11" ht="14.25">
      <c r="H98" s="42"/>
      <c r="I98" s="43"/>
      <c r="J98" s="43"/>
      <c r="K98" s="43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2017-07-06T18:35:47Z</dcterms:modified>
  <cp:category/>
  <cp:version/>
  <cp:contentType/>
  <cp:contentStatus/>
</cp:coreProperties>
</file>