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<sst xmlns="http://schemas.openxmlformats.org/spreadsheetml/2006/main" count="105" uniqueCount="103">
  <si>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</si>
  <si>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</si>
  <si>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</si>
  <si>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</si>
  <si>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</si>
  <si>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</si>
  <si>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</si>
  <si>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</si>
  <si>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</si>
  <si>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</si>
  <si>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</si>
  <si>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</si>
  <si>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</si>
  <si>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</si>
  <si>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</si>
  <si>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</si>
  <si>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</si>
  <si>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</si>
  <si>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</si>
  <si>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</si>
  <si>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</si>
  <si>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</si>
  <si>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</si>
  <si>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</si>
  <si>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</si>
  <si>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</si>
  <si>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</si>
  <si>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</si>
  <si>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</si>
  <si>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</si>
  <si>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</si>
  <si>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</si>
  <si>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</si>
  <si>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</si>
  <si>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</si>
  <si>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</si>
  <si>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</si>
  <si>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</si>
  <si>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</si>
  <si>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</si>
  <si>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</si>
  <si>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</si>
  <si>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</si>
  <si>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</si>
  <si>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</si>
  <si>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</si>
  <si>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</si>
  <si>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</si>
  <si>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</si>
  <si>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</si>
  <si>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</si>
  <si>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</si>
  <si>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</si>
  <si>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</si>
  <si>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</si>
  <si>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</si>
  <si>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</si>
  <si>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</si>
  <si>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</si>
  <si>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</si>
  <si>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</si>
  <si>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</si>
  <si>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</si>
  <si>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</si>
  <si>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</si>
  <si>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</si>
  <si>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</si>
  <si>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</si>
  <si>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</si>
  <si>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</si>
  <si>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</si>
  <si>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</si>
  <si>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</si>
  <si>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</si>
  <si>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</si>
  <si>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</si>
  <si>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</si>
  <si>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</si>
  <si>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</si>
  <si>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</si>
  <si>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</si>
  <si>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</si>
  <si>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</si>
  <si>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</si>
  <si>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</si>
  <si>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</si>
  <si>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</si>
  <si>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</si>
  <si>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</si>
  <si>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</si>
  <si>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</si>
  <si>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</si>
  <si>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</si>
  <si>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</si>
  <si>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</si>
  <si>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</si>
  <si>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</si>
  <si>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</si>
  <si>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</si>
  <si>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</si>
  <si>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</si>
  <si>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</si>
  <si>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26/06/17 - VENCIMENTO 03/07/17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</si>
</sst>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480008</v>
      </c>
      <c r="C7" s="10">
        <f>C8+C20+C24</f>
        <v>349899</v>
      </c>
      <c r="D7" s="10">
        <f>D8+D20+D24</f>
        <v>358361</v>
      </c>
      <c r="E7" s="10">
        <f>E8+E20+E24</f>
        <v>45177</v>
      </c>
      <c r="F7" s="10">
        <f aca="true" t="shared" si="0" ref="F7:M7">F8+F20+F24</f>
        <v>308867</v>
      </c>
      <c r="G7" s="10">
        <f t="shared" si="0"/>
        <v>490606</v>
      </c>
      <c r="H7" s="10">
        <f t="shared" si="0"/>
        <v>444934</v>
      </c>
      <c r="I7" s="10">
        <f t="shared" si="0"/>
        <v>396864</v>
      </c>
      <c r="J7" s="10">
        <f t="shared" si="0"/>
        <v>283777</v>
      </c>
      <c r="K7" s="10">
        <f t="shared" si="0"/>
        <v>348010</v>
      </c>
      <c r="L7" s="10">
        <f t="shared" si="0"/>
        <v>146670</v>
      </c>
      <c r="M7" s="10">
        <f t="shared" si="0"/>
        <v>86100</v>
      </c>
      <c r="N7" s="10">
        <f>+N8+N20+N24</f>
        <v>3739273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197838</v>
      </c>
      <c r="C8" s="12">
        <f>+C9+C12+C16</f>
        <v>157058</v>
      </c>
      <c r="D8" s="12">
        <f>+D9+D12+D16</f>
        <v>174055</v>
      </c>
      <c r="E8" s="12">
        <f>+E9+E12+E16</f>
        <v>20010</v>
      </c>
      <c r="F8" s="12">
        <f aca="true" t="shared" si="1" ref="F8:M8">+F9+F12+F16</f>
        <v>136534</v>
      </c>
      <c r="G8" s="12">
        <f t="shared" si="1"/>
        <v>225753</v>
      </c>
      <c r="H8" s="12">
        <f t="shared" si="1"/>
        <v>198456</v>
      </c>
      <c r="I8" s="12">
        <f t="shared" si="1"/>
        <v>180458</v>
      </c>
      <c r="J8" s="12">
        <f t="shared" si="1"/>
        <v>129531</v>
      </c>
      <c r="K8" s="12">
        <f t="shared" si="1"/>
        <v>149296</v>
      </c>
      <c r="L8" s="12">
        <f t="shared" si="1"/>
        <v>71871</v>
      </c>
      <c r="M8" s="12">
        <f t="shared" si="1"/>
        <v>43860</v>
      </c>
      <c r="N8" s="12">
        <f>SUM(B8:M8)</f>
        <v>1684720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18869</v>
      </c>
      <c r="C9" s="14">
        <v>19415</v>
      </c>
      <c r="D9" s="14">
        <v>14285</v>
      </c>
      <c r="E9" s="14">
        <v>1434</v>
      </c>
      <c r="F9" s="14">
        <v>12038</v>
      </c>
      <c r="G9" s="14">
        <v>22000</v>
      </c>
      <c r="H9" s="14">
        <v>24514</v>
      </c>
      <c r="I9" s="14">
        <v>12138</v>
      </c>
      <c r="J9" s="14">
        <v>15352</v>
      </c>
      <c r="K9" s="14">
        <v>12152</v>
      </c>
      <c r="L9" s="14">
        <v>8364</v>
      </c>
      <c r="M9" s="14">
        <v>5474</v>
      </c>
      <c r="N9" s="12">
        <f aca="true" t="shared" si="2" ref="N9:N19">SUM(B9:M9)</f>
        <v>166035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18869</v>
      </c>
      <c r="C10" s="14">
        <f>+C9-C11</f>
        <v>19415</v>
      </c>
      <c r="D10" s="14">
        <f>+D9-D11</f>
        <v>14285</v>
      </c>
      <c r="E10" s="14">
        <f>+E9-E11</f>
        <v>1434</v>
      </c>
      <c r="F10" s="14">
        <f aca="true" t="shared" si="3" ref="F10:M10">+F9-F11</f>
        <v>12038</v>
      </c>
      <c r="G10" s="14">
        <f t="shared" si="3"/>
        <v>22000</v>
      </c>
      <c r="H10" s="14">
        <f t="shared" si="3"/>
        <v>24514</v>
      </c>
      <c r="I10" s="14">
        <f t="shared" si="3"/>
        <v>12138</v>
      </c>
      <c r="J10" s="14">
        <f t="shared" si="3"/>
        <v>15352</v>
      </c>
      <c r="K10" s="14">
        <f t="shared" si="3"/>
        <v>12152</v>
      </c>
      <c r="L10" s="14">
        <f t="shared" si="3"/>
        <v>8364</v>
      </c>
      <c r="M10" s="14">
        <f t="shared" si="3"/>
        <v>5474</v>
      </c>
      <c r="N10" s="12">
        <f t="shared" si="2"/>
        <v>166035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166465</v>
      </c>
      <c r="C12" s="14">
        <f>C13+C14+C15</f>
        <v>128359</v>
      </c>
      <c r="D12" s="14">
        <f>D13+D14+D15</f>
        <v>150097</v>
      </c>
      <c r="E12" s="14">
        <f>E13+E14+E15</f>
        <v>17490</v>
      </c>
      <c r="F12" s="14">
        <f aca="true" t="shared" si="4" ref="F12:M12">F13+F14+F15</f>
        <v>116278</v>
      </c>
      <c r="G12" s="14">
        <f t="shared" si="4"/>
        <v>189304</v>
      </c>
      <c r="H12" s="14">
        <f t="shared" si="4"/>
        <v>162241</v>
      </c>
      <c r="I12" s="14">
        <f t="shared" si="4"/>
        <v>156547</v>
      </c>
      <c r="J12" s="14">
        <f t="shared" si="4"/>
        <v>106379</v>
      </c>
      <c r="K12" s="14">
        <f t="shared" si="4"/>
        <v>126346</v>
      </c>
      <c r="L12" s="14">
        <f t="shared" si="4"/>
        <v>59475</v>
      </c>
      <c r="M12" s="14">
        <f t="shared" si="4"/>
        <v>36253</v>
      </c>
      <c r="N12" s="12">
        <f t="shared" si="2"/>
        <v>1415234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82093</v>
      </c>
      <c r="C13" s="14">
        <v>65017</v>
      </c>
      <c r="D13" s="14">
        <v>72061</v>
      </c>
      <c r="E13" s="14">
        <v>8788</v>
      </c>
      <c r="F13" s="14">
        <v>55648</v>
      </c>
      <c r="G13" s="14">
        <v>92121</v>
      </c>
      <c r="H13" s="14">
        <v>83845</v>
      </c>
      <c r="I13" s="14">
        <v>79543</v>
      </c>
      <c r="J13" s="14">
        <v>52210</v>
      </c>
      <c r="K13" s="14">
        <v>61676</v>
      </c>
      <c r="L13" s="14">
        <v>28509</v>
      </c>
      <c r="M13" s="14">
        <v>17066</v>
      </c>
      <c r="N13" s="12">
        <f t="shared" si="2"/>
        <v>698577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80488</v>
      </c>
      <c r="C14" s="14">
        <v>58622</v>
      </c>
      <c r="D14" s="14">
        <v>75522</v>
      </c>
      <c r="E14" s="14">
        <v>8237</v>
      </c>
      <c r="F14" s="14">
        <v>57438</v>
      </c>
      <c r="G14" s="14">
        <v>90235</v>
      </c>
      <c r="H14" s="14">
        <v>73785</v>
      </c>
      <c r="I14" s="14">
        <v>74388</v>
      </c>
      <c r="J14" s="14">
        <v>51523</v>
      </c>
      <c r="K14" s="14">
        <v>62170</v>
      </c>
      <c r="L14" s="14">
        <v>29379</v>
      </c>
      <c r="M14" s="14">
        <v>18392</v>
      </c>
      <c r="N14" s="12">
        <f t="shared" si="2"/>
        <v>680179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3884</v>
      </c>
      <c r="C15" s="14">
        <v>4720</v>
      </c>
      <c r="D15" s="14">
        <v>2514</v>
      </c>
      <c r="E15" s="14">
        <v>465</v>
      </c>
      <c r="F15" s="14">
        <v>3192</v>
      </c>
      <c r="G15" s="14">
        <v>6948</v>
      </c>
      <c r="H15" s="14">
        <v>4611</v>
      </c>
      <c r="I15" s="14">
        <v>2616</v>
      </c>
      <c r="J15" s="14">
        <v>2646</v>
      </c>
      <c r="K15" s="14">
        <v>2500</v>
      </c>
      <c r="L15" s="14">
        <v>1587</v>
      </c>
      <c r="M15" s="14">
        <v>795</v>
      </c>
      <c r="N15" s="12">
        <f t="shared" si="2"/>
        <v>36478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12504</v>
      </c>
      <c r="C16" s="14">
        <f>C17+C18+C19</f>
        <v>9284</v>
      </c>
      <c r="D16" s="14">
        <f>D17+D18+D19</f>
        <v>9673</v>
      </c>
      <c r="E16" s="14">
        <f>E17+E18+E19</f>
        <v>1086</v>
      </c>
      <c r="F16" s="14">
        <f aca="true" t="shared" si="5" ref="F16:M16">F17+F18+F19</f>
        <v>8218</v>
      </c>
      <c r="G16" s="14">
        <f t="shared" si="5"/>
        <v>14449</v>
      </c>
      <c r="H16" s="14">
        <f t="shared" si="5"/>
        <v>11701</v>
      </c>
      <c r="I16" s="14">
        <f t="shared" si="5"/>
        <v>11773</v>
      </c>
      <c r="J16" s="14">
        <f t="shared" si="5"/>
        <v>7800</v>
      </c>
      <c r="K16" s="14">
        <f t="shared" si="5"/>
        <v>10798</v>
      </c>
      <c r="L16" s="14">
        <f t="shared" si="5"/>
        <v>4032</v>
      </c>
      <c r="M16" s="14">
        <f t="shared" si="5"/>
        <v>2133</v>
      </c>
      <c r="N16" s="12">
        <f t="shared" si="2"/>
        <v>103451</v>
      </c>
    </row>
    <row r="17" spans="1:25" ht="18.75" customHeight="1">
      <c r="A17" s="15" t="s">
        <v>16</v>
      </c>
      <c r="B17" s="14">
        <v>12026</v>
      </c>
      <c r="C17" s="14">
        <v>8943</v>
      </c>
      <c r="D17" s="14">
        <v>9283</v>
      </c>
      <c r="E17" s="14">
        <v>1029</v>
      </c>
      <c r="F17" s="14">
        <v>7905</v>
      </c>
      <c r="G17" s="14">
        <v>13932</v>
      </c>
      <c r="H17" s="14">
        <v>11236</v>
      </c>
      <c r="I17" s="14">
        <v>11437</v>
      </c>
      <c r="J17" s="14">
        <v>7496</v>
      </c>
      <c r="K17" s="14">
        <v>10343</v>
      </c>
      <c r="L17" s="14">
        <v>3814</v>
      </c>
      <c r="M17" s="14">
        <v>2003</v>
      </c>
      <c r="N17" s="12">
        <f t="shared" si="2"/>
        <v>99447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473</v>
      </c>
      <c r="C18" s="14">
        <v>336</v>
      </c>
      <c r="D18" s="14">
        <v>387</v>
      </c>
      <c r="E18" s="14">
        <v>57</v>
      </c>
      <c r="F18" s="14">
        <v>311</v>
      </c>
      <c r="G18" s="14">
        <v>517</v>
      </c>
      <c r="H18" s="14">
        <v>463</v>
      </c>
      <c r="I18" s="14">
        <v>331</v>
      </c>
      <c r="J18" s="14">
        <v>299</v>
      </c>
      <c r="K18" s="14">
        <v>444</v>
      </c>
      <c r="L18" s="14">
        <v>216</v>
      </c>
      <c r="M18" s="14">
        <v>129</v>
      </c>
      <c r="N18" s="12">
        <f t="shared" si="2"/>
        <v>3963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5</v>
      </c>
      <c r="C19" s="14">
        <v>5</v>
      </c>
      <c r="D19" s="14">
        <v>3</v>
      </c>
      <c r="E19" s="14">
        <v>0</v>
      </c>
      <c r="F19" s="14">
        <v>2</v>
      </c>
      <c r="G19" s="14">
        <v>0</v>
      </c>
      <c r="H19" s="14">
        <v>2</v>
      </c>
      <c r="I19" s="14">
        <v>5</v>
      </c>
      <c r="J19" s="14">
        <v>5</v>
      </c>
      <c r="K19" s="14">
        <v>11</v>
      </c>
      <c r="L19" s="14">
        <v>2</v>
      </c>
      <c r="M19" s="14">
        <v>1</v>
      </c>
      <c r="N19" s="12">
        <f t="shared" si="2"/>
        <v>41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123003</v>
      </c>
      <c r="C20" s="18">
        <f>C21+C22+C23</f>
        <v>77975</v>
      </c>
      <c r="D20" s="18">
        <f>D21+D22+D23</f>
        <v>72792</v>
      </c>
      <c r="E20" s="18">
        <f>E21+E22+E23</f>
        <v>8927</v>
      </c>
      <c r="F20" s="18">
        <f aca="true" t="shared" si="6" ref="F20:M20">F21+F22+F23</f>
        <v>63053</v>
      </c>
      <c r="G20" s="18">
        <f t="shared" si="6"/>
        <v>100738</v>
      </c>
      <c r="H20" s="18">
        <f t="shared" si="6"/>
        <v>106430</v>
      </c>
      <c r="I20" s="18">
        <f t="shared" si="6"/>
        <v>98964</v>
      </c>
      <c r="J20" s="18">
        <f t="shared" si="6"/>
        <v>66136</v>
      </c>
      <c r="K20" s="18">
        <f t="shared" si="6"/>
        <v>100941</v>
      </c>
      <c r="L20" s="18">
        <f t="shared" si="6"/>
        <v>40517</v>
      </c>
      <c r="M20" s="18">
        <f t="shared" si="6"/>
        <v>22817</v>
      </c>
      <c r="N20" s="12">
        <f aca="true" t="shared" si="7" ref="N20:N26">SUM(B20:M20)</f>
        <v>882293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65807</v>
      </c>
      <c r="C21" s="14">
        <v>44656</v>
      </c>
      <c r="D21" s="14">
        <v>39710</v>
      </c>
      <c r="E21" s="14">
        <v>5240</v>
      </c>
      <c r="F21" s="14">
        <v>34208</v>
      </c>
      <c r="G21" s="14">
        <v>55504</v>
      </c>
      <c r="H21" s="14">
        <v>61617</v>
      </c>
      <c r="I21" s="14">
        <v>55610</v>
      </c>
      <c r="J21" s="14">
        <v>36312</v>
      </c>
      <c r="K21" s="14">
        <v>53323</v>
      </c>
      <c r="L21" s="14">
        <v>21776</v>
      </c>
      <c r="M21" s="14">
        <v>12001</v>
      </c>
      <c r="N21" s="12">
        <f t="shared" si="7"/>
        <v>485764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55023</v>
      </c>
      <c r="C22" s="14">
        <v>31529</v>
      </c>
      <c r="D22" s="14">
        <v>32119</v>
      </c>
      <c r="E22" s="14">
        <v>3509</v>
      </c>
      <c r="F22" s="14">
        <v>27622</v>
      </c>
      <c r="G22" s="14">
        <v>42696</v>
      </c>
      <c r="H22" s="14">
        <v>42976</v>
      </c>
      <c r="I22" s="14">
        <v>41945</v>
      </c>
      <c r="J22" s="14">
        <v>28589</v>
      </c>
      <c r="K22" s="14">
        <v>46143</v>
      </c>
      <c r="L22" s="14">
        <v>17947</v>
      </c>
      <c r="M22" s="14">
        <v>10427</v>
      </c>
      <c r="N22" s="12">
        <f t="shared" si="7"/>
        <v>380525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2173</v>
      </c>
      <c r="C23" s="14">
        <v>1790</v>
      </c>
      <c r="D23" s="14">
        <v>963</v>
      </c>
      <c r="E23" s="14">
        <v>178</v>
      </c>
      <c r="F23" s="14">
        <v>1223</v>
      </c>
      <c r="G23" s="14">
        <v>2538</v>
      </c>
      <c r="H23" s="14">
        <v>1837</v>
      </c>
      <c r="I23" s="14">
        <v>1409</v>
      </c>
      <c r="J23" s="14">
        <v>1235</v>
      </c>
      <c r="K23" s="14">
        <v>1475</v>
      </c>
      <c r="L23" s="14">
        <v>794</v>
      </c>
      <c r="M23" s="14">
        <v>389</v>
      </c>
      <c r="N23" s="12">
        <f t="shared" si="7"/>
        <v>16004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159167</v>
      </c>
      <c r="C24" s="14">
        <f>C25+C26</f>
        <v>114866</v>
      </c>
      <c r="D24" s="14">
        <f>D25+D26</f>
        <v>111514</v>
      </c>
      <c r="E24" s="14">
        <f>E25+E26</f>
        <v>16240</v>
      </c>
      <c r="F24" s="14">
        <f aca="true" t="shared" si="8" ref="F24:M24">F25+F26</f>
        <v>109280</v>
      </c>
      <c r="G24" s="14">
        <f t="shared" si="8"/>
        <v>164115</v>
      </c>
      <c r="H24" s="14">
        <f t="shared" si="8"/>
        <v>140048</v>
      </c>
      <c r="I24" s="14">
        <f t="shared" si="8"/>
        <v>117442</v>
      </c>
      <c r="J24" s="14">
        <f t="shared" si="8"/>
        <v>88110</v>
      </c>
      <c r="K24" s="14">
        <f t="shared" si="8"/>
        <v>97773</v>
      </c>
      <c r="L24" s="14">
        <f t="shared" si="8"/>
        <v>34282</v>
      </c>
      <c r="M24" s="14">
        <f t="shared" si="8"/>
        <v>19423</v>
      </c>
      <c r="N24" s="12">
        <f t="shared" si="7"/>
        <v>1172260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67177</v>
      </c>
      <c r="C25" s="14">
        <v>57387</v>
      </c>
      <c r="D25" s="14">
        <v>53504</v>
      </c>
      <c r="E25" s="14">
        <v>8887</v>
      </c>
      <c r="F25" s="14">
        <v>52380</v>
      </c>
      <c r="G25" s="14">
        <v>84442</v>
      </c>
      <c r="H25" s="14">
        <v>73599</v>
      </c>
      <c r="I25" s="14">
        <v>51563</v>
      </c>
      <c r="J25" s="14">
        <v>44192</v>
      </c>
      <c r="K25" s="14">
        <v>43512</v>
      </c>
      <c r="L25" s="14">
        <v>15336</v>
      </c>
      <c r="M25" s="14">
        <v>7846</v>
      </c>
      <c r="N25" s="12">
        <f t="shared" si="7"/>
        <v>559825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91990</v>
      </c>
      <c r="C26" s="14">
        <v>57479</v>
      </c>
      <c r="D26" s="14">
        <v>58010</v>
      </c>
      <c r="E26" s="14">
        <v>7353</v>
      </c>
      <c r="F26" s="14">
        <v>56900</v>
      </c>
      <c r="G26" s="14">
        <v>79673</v>
      </c>
      <c r="H26" s="14">
        <v>66449</v>
      </c>
      <c r="I26" s="14">
        <v>65879</v>
      </c>
      <c r="J26" s="14">
        <v>43918</v>
      </c>
      <c r="K26" s="14">
        <v>54261</v>
      </c>
      <c r="L26" s="14">
        <v>18946</v>
      </c>
      <c r="M26" s="14">
        <v>11577</v>
      </c>
      <c r="N26" s="12">
        <f t="shared" si="7"/>
        <v>612435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2.08270546</v>
      </c>
      <c r="C28" s="23">
        <f aca="true" t="shared" si="9" ref="C28:M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 t="shared" si="9"/>
        <v>1.9703118</v>
      </c>
      <c r="J28" s="23">
        <f t="shared" si="9"/>
        <v>2.2191343</v>
      </c>
      <c r="K28" s="23">
        <f t="shared" si="9"/>
        <v>2.12144976</v>
      </c>
      <c r="L28" s="23">
        <f t="shared" si="9"/>
        <v>2.5186314299999997</v>
      </c>
      <c r="M28" s="23">
        <f t="shared" si="9"/>
        <v>2.46767856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1002972.3624436801</v>
      </c>
      <c r="C36" s="61">
        <f aca="true" t="shared" si="11" ref="C36:M36">C37+C38+C39+C40</f>
        <v>706434.9698194999</v>
      </c>
      <c r="D36" s="61">
        <f t="shared" si="11"/>
        <v>679849.60456805</v>
      </c>
      <c r="E36" s="61">
        <f t="shared" si="11"/>
        <v>117560.6695568</v>
      </c>
      <c r="F36" s="61">
        <f t="shared" si="11"/>
        <v>673929.2261573499</v>
      </c>
      <c r="G36" s="61">
        <f t="shared" si="11"/>
        <v>848859.3888000001</v>
      </c>
      <c r="H36" s="61">
        <f t="shared" si="11"/>
        <v>901085.8258000001</v>
      </c>
      <c r="I36" s="61">
        <f t="shared" si="11"/>
        <v>784492.4221952</v>
      </c>
      <c r="J36" s="61">
        <f t="shared" si="11"/>
        <v>631857.8742510999</v>
      </c>
      <c r="K36" s="61">
        <f t="shared" si="11"/>
        <v>740887.9709776</v>
      </c>
      <c r="L36" s="61">
        <f t="shared" si="11"/>
        <v>370678.8318381</v>
      </c>
      <c r="M36" s="61">
        <f t="shared" si="11"/>
        <v>213186.164016</v>
      </c>
      <c r="N36" s="61">
        <f>N37+N38+N39+N40</f>
        <v>7671795.31042338</v>
      </c>
    </row>
    <row r="37" spans="1:14" ht="18.75" customHeight="1">
      <c r="A37" s="58" t="s">
        <v>55</v>
      </c>
      <c r="B37" s="55">
        <f aca="true" t="shared" si="12" ref="B37:M37">B29*B7</f>
        <v>1002688.7112000001</v>
      </c>
      <c r="C37" s="55">
        <f t="shared" si="12"/>
        <v>706096.1819999999</v>
      </c>
      <c r="D37" s="55">
        <f t="shared" si="12"/>
        <v>669490.0202</v>
      </c>
      <c r="E37" s="55">
        <f t="shared" si="12"/>
        <v>117198.1734</v>
      </c>
      <c r="F37" s="55">
        <f t="shared" si="12"/>
        <v>673731.5870999999</v>
      </c>
      <c r="G37" s="55">
        <f t="shared" si="12"/>
        <v>848699.3194</v>
      </c>
      <c r="H37" s="55">
        <f t="shared" si="12"/>
        <v>900679.8962000001</v>
      </c>
      <c r="I37" s="55">
        <f t="shared" si="12"/>
        <v>784203.264</v>
      </c>
      <c r="J37" s="55">
        <f t="shared" si="12"/>
        <v>631545.7135</v>
      </c>
      <c r="K37" s="55">
        <f t="shared" si="12"/>
        <v>740460.877</v>
      </c>
      <c r="L37" s="55">
        <f t="shared" si="12"/>
        <v>370488.42</v>
      </c>
      <c r="M37" s="55">
        <f t="shared" si="12"/>
        <v>213097.5</v>
      </c>
      <c r="N37" s="57">
        <f>SUM(B37:M37)</f>
        <v>7658379.664</v>
      </c>
    </row>
    <row r="38" spans="1:14" ht="18.75" customHeight="1">
      <c r="A38" s="58" t="s">
        <v>56</v>
      </c>
      <c r="B38" s="55">
        <f aca="true" t="shared" si="13" ref="B38:M38">B30*B7</f>
        <v>-2973.42875632</v>
      </c>
      <c r="C38" s="55">
        <f t="shared" si="13"/>
        <v>-2053.7321804999997</v>
      </c>
      <c r="D38" s="55">
        <f t="shared" si="13"/>
        <v>-1988.8856319499998</v>
      </c>
      <c r="E38" s="55">
        <f t="shared" si="13"/>
        <v>-283.7838432</v>
      </c>
      <c r="F38" s="55">
        <f t="shared" si="13"/>
        <v>-1963.76094265</v>
      </c>
      <c r="G38" s="55">
        <f t="shared" si="13"/>
        <v>-2502.0906</v>
      </c>
      <c r="H38" s="55">
        <f t="shared" si="13"/>
        <v>-2491.6304</v>
      </c>
      <c r="I38" s="55">
        <f t="shared" si="13"/>
        <v>-2257.4418048</v>
      </c>
      <c r="J38" s="55">
        <f t="shared" si="13"/>
        <v>-1806.4392489</v>
      </c>
      <c r="K38" s="55">
        <f t="shared" si="13"/>
        <v>-2175.1460223999998</v>
      </c>
      <c r="L38" s="55">
        <f t="shared" si="13"/>
        <v>-1080.7481619</v>
      </c>
      <c r="M38" s="55">
        <f t="shared" si="13"/>
        <v>-630.375984</v>
      </c>
      <c r="N38" s="25">
        <f>SUM(B38:M38)</f>
        <v>-22207.463576619994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10187.07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10187.07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-71702.2</v>
      </c>
      <c r="C42" s="25">
        <f aca="true" t="shared" si="15" ref="C42:M42">+C43+C46+C54+C55</f>
        <v>-73777</v>
      </c>
      <c r="D42" s="25">
        <f t="shared" si="15"/>
        <v>-54283</v>
      </c>
      <c r="E42" s="25">
        <f t="shared" si="15"/>
        <v>-6449.2</v>
      </c>
      <c r="F42" s="25">
        <f t="shared" si="15"/>
        <v>-45744.4</v>
      </c>
      <c r="G42" s="25">
        <f t="shared" si="15"/>
        <v>-83600</v>
      </c>
      <c r="H42" s="25">
        <f t="shared" si="15"/>
        <v>-93653.2</v>
      </c>
      <c r="I42" s="25">
        <f t="shared" si="15"/>
        <v>-46124.4</v>
      </c>
      <c r="J42" s="25">
        <f t="shared" si="15"/>
        <v>-58337.6</v>
      </c>
      <c r="K42" s="25">
        <f t="shared" si="15"/>
        <v>-46177.6</v>
      </c>
      <c r="L42" s="25">
        <f t="shared" si="15"/>
        <v>-31783.2</v>
      </c>
      <c r="M42" s="25">
        <f t="shared" si="15"/>
        <v>-20801.2</v>
      </c>
      <c r="N42" s="25">
        <f>+N43+N46+N54+N55</f>
        <v>-632433</v>
      </c>
    </row>
    <row r="43" spans="1:14" ht="18.75" customHeight="1">
      <c r="A43" s="17" t="s">
        <v>60</v>
      </c>
      <c r="B43" s="26">
        <f>B44+B45</f>
        <v>-71702.2</v>
      </c>
      <c r="C43" s="26">
        <f>C44+C45</f>
        <v>-73777</v>
      </c>
      <c r="D43" s="26">
        <f>D44+D45</f>
        <v>-54283</v>
      </c>
      <c r="E43" s="26">
        <f>E44+E45</f>
        <v>-5449.2</v>
      </c>
      <c r="F43" s="26">
        <f aca="true" t="shared" si="16" ref="F43:M43">F44+F45</f>
        <v>-45744.4</v>
      </c>
      <c r="G43" s="26">
        <f t="shared" si="16"/>
        <v>-83600</v>
      </c>
      <c r="H43" s="26">
        <f t="shared" si="16"/>
        <v>-93153.2</v>
      </c>
      <c r="I43" s="26">
        <f t="shared" si="16"/>
        <v>-46124.4</v>
      </c>
      <c r="J43" s="26">
        <f t="shared" si="16"/>
        <v>-58337.6</v>
      </c>
      <c r="K43" s="26">
        <f t="shared" si="16"/>
        <v>-46177.6</v>
      </c>
      <c r="L43" s="26">
        <f t="shared" si="16"/>
        <v>-31783.2</v>
      </c>
      <c r="M43" s="26">
        <f t="shared" si="16"/>
        <v>-20801.2</v>
      </c>
      <c r="N43" s="25">
        <f aca="true" t="shared" si="17" ref="N43:N55">SUM(B43:M43)</f>
        <v>-630933</v>
      </c>
    </row>
    <row r="44" spans="1:25" ht="18.75" customHeight="1">
      <c r="A44" s="13" t="s">
        <v>61</v>
      </c>
      <c r="B44" s="20">
        <f>ROUND(-B9*$D$3,2)</f>
        <v>-71702.2</v>
      </c>
      <c r="C44" s="20">
        <f>ROUND(-C9*$D$3,2)</f>
        <v>-73777</v>
      </c>
      <c r="D44" s="20">
        <f>ROUND(-D9*$D$3,2)</f>
        <v>-54283</v>
      </c>
      <c r="E44" s="20">
        <f>ROUND(-E9*$D$3,2)</f>
        <v>-5449.2</v>
      </c>
      <c r="F44" s="20">
        <f aca="true" t="shared" si="18" ref="F44:M44">ROUND(-F9*$D$3,2)</f>
        <v>-45744.4</v>
      </c>
      <c r="G44" s="20">
        <f t="shared" si="18"/>
        <v>-83600</v>
      </c>
      <c r="H44" s="20">
        <f t="shared" si="18"/>
        <v>-93153.2</v>
      </c>
      <c r="I44" s="20">
        <f t="shared" si="18"/>
        <v>-46124.4</v>
      </c>
      <c r="J44" s="20">
        <f t="shared" si="18"/>
        <v>-58337.6</v>
      </c>
      <c r="K44" s="20">
        <f t="shared" si="18"/>
        <v>-46177.6</v>
      </c>
      <c r="L44" s="20">
        <f t="shared" si="18"/>
        <v>-31783.2</v>
      </c>
      <c r="M44" s="20">
        <f t="shared" si="18"/>
        <v>-20801.2</v>
      </c>
      <c r="N44" s="47">
        <f t="shared" si="17"/>
        <v>-630933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-1000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931270.1624436801</v>
      </c>
      <c r="C57" s="29">
        <f t="shared" si="21"/>
        <v>632657.9698194999</v>
      </c>
      <c r="D57" s="29">
        <f t="shared" si="21"/>
        <v>625566.60456805</v>
      </c>
      <c r="E57" s="29">
        <f t="shared" si="21"/>
        <v>111111.4695568</v>
      </c>
      <c r="F57" s="29">
        <f t="shared" si="21"/>
        <v>628184.8261573499</v>
      </c>
      <c r="G57" s="29">
        <f t="shared" si="21"/>
        <v>765259.3888000001</v>
      </c>
      <c r="H57" s="29">
        <f t="shared" si="21"/>
        <v>807432.6258000002</v>
      </c>
      <c r="I57" s="29">
        <f t="shared" si="21"/>
        <v>738368.0221952</v>
      </c>
      <c r="J57" s="29">
        <f t="shared" si="21"/>
        <v>573520.2742510999</v>
      </c>
      <c r="K57" s="29">
        <f t="shared" si="21"/>
        <v>694710.3709776</v>
      </c>
      <c r="L57" s="29">
        <f t="shared" si="21"/>
        <v>338895.6318381</v>
      </c>
      <c r="M57" s="29">
        <f t="shared" si="21"/>
        <v>192384.96401599998</v>
      </c>
      <c r="N57" s="29">
        <f>SUM(B57:M57)</f>
        <v>7039362.310423381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931270.16</v>
      </c>
      <c r="C60" s="36">
        <f aca="true" t="shared" si="22" ref="C60:M60">SUM(C61:C74)</f>
        <v>632657.98</v>
      </c>
      <c r="D60" s="36">
        <f t="shared" si="22"/>
        <v>625566.6</v>
      </c>
      <c r="E60" s="36">
        <f t="shared" si="22"/>
        <v>111111.47</v>
      </c>
      <c r="F60" s="36">
        <f t="shared" si="22"/>
        <v>628184.83</v>
      </c>
      <c r="G60" s="36">
        <f t="shared" si="22"/>
        <v>765259.39</v>
      </c>
      <c r="H60" s="36">
        <f t="shared" si="22"/>
        <v>807432.6299999999</v>
      </c>
      <c r="I60" s="36">
        <f t="shared" si="22"/>
        <v>738368.02</v>
      </c>
      <c r="J60" s="36">
        <f t="shared" si="22"/>
        <v>573520.27</v>
      </c>
      <c r="K60" s="36">
        <f t="shared" si="22"/>
        <v>694710.37</v>
      </c>
      <c r="L60" s="36">
        <f t="shared" si="22"/>
        <v>338895.63</v>
      </c>
      <c r="M60" s="36">
        <f t="shared" si="22"/>
        <v>192384.96</v>
      </c>
      <c r="N60" s="29">
        <f>SUM(N61:N74)</f>
        <v>7039362.31</v>
      </c>
    </row>
    <row r="61" spans="1:15" ht="18.75" customHeight="1">
      <c r="A61" s="17" t="s">
        <v>75</v>
      </c>
      <c r="B61" s="36">
        <v>177683.74</v>
      </c>
      <c r="C61" s="36">
        <v>185877.07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363560.81</v>
      </c>
      <c r="O61"/>
    </row>
    <row r="62" spans="1:15" ht="18.75" customHeight="1">
      <c r="A62" s="17" t="s">
        <v>76</v>
      </c>
      <c r="B62" s="36">
        <v>753586.42</v>
      </c>
      <c r="C62" s="36">
        <v>446780.91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1200367.33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625566.6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625566.6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111111.47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111111.47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628184.83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628184.83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765259.39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765259.39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630170.08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630170.08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177262.55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177262.55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738368.02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738368.02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573520.27</v>
      </c>
      <c r="K70" s="35">
        <v>0</v>
      </c>
      <c r="L70" s="35">
        <v>0</v>
      </c>
      <c r="M70" s="35">
        <v>0</v>
      </c>
      <c r="N70" s="29">
        <f t="shared" si="23"/>
        <v>573520.27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694710.37</v>
      </c>
      <c r="L71" s="35">
        <v>0</v>
      </c>
      <c r="M71" s="62"/>
      <c r="N71" s="26">
        <f t="shared" si="23"/>
        <v>694710.37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338895.63</v>
      </c>
      <c r="M72" s="35">
        <v>0</v>
      </c>
      <c r="N72" s="29">
        <f t="shared" si="23"/>
        <v>338895.63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192384.96</v>
      </c>
      <c r="N73" s="26">
        <f t="shared" si="23"/>
        <v>192384.96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2.3376639020605228</v>
      </c>
      <c r="C78" s="45">
        <v>2.2907766890058157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2.038966478191643</v>
      </c>
      <c r="C79" s="45">
        <v>1.9244565463901644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1.868681398277296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2.6022239094406445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2.181939884019173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1.7302262687370316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2.0350656386513615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1.9915063450112274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1.9767286077729398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2.226600021323433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2.12892724627913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2.527298233027204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2.4760297795121953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2017-06-30T21:29:35Z</dcterms:modified>
  <cp:category/>
  <cp:version/>
  <cp:contentType/>
  <cp:contentStatus/>
</cp:coreProperties>
</file>