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<sst xmlns="http://schemas.openxmlformats.org/spreadsheetml/2006/main" count="106" uniqueCount="104">
  <si>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</si>
  <si>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</si>
  <si>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</si>
  <si>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</si>
  <si>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</si>
  <si>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</si>
  <si>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</si>
  <si>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</si>
  <si>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</si>
  <si>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</si>
  <si>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</si>
  <si>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</si>
  <si>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</si>
  <si>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</si>
  <si>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</si>
  <si>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</si>
  <si>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</si>
  <si>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</si>
  <si>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</si>
  <si>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</si>
  <si>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</si>
  <si>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</si>
  <si>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</si>
  <si>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</si>
  <si>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</si>
  <si>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</si>
  <si>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</si>
  <si>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</si>
  <si>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</si>
  <si>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</si>
  <si>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</si>
  <si>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</si>
  <si>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</si>
  <si>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</si>
  <si>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</si>
  <si>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</si>
  <si>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</si>
  <si>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</si>
  <si>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</si>
  <si>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</si>
  <si>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</si>
  <si>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</si>
  <si>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</si>
  <si>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</si>
  <si>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</si>
  <si>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</si>
  <si>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</si>
  <si>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</si>
  <si>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</si>
  <si>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</si>
  <si>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</si>
  <si>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</si>
  <si>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</si>
  <si>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</si>
  <si>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</si>
  <si>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</si>
  <si>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</si>
  <si>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</si>
  <si>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</si>
  <si>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</si>
  <si>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</si>
  <si>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</si>
  <si>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</si>
  <si>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</si>
  <si>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</si>
  <si>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</si>
  <si>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</si>
  <si>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</si>
  <si>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</si>
  <si>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</si>
  <si>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</si>
  <si>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</si>
  <si>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</si>
  <si>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</si>
  <si>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</si>
  <si>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</si>
  <si>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</si>
  <si>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</si>
  <si>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</si>
  <si>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</si>
  <si>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</si>
  <si>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</si>
  <si>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</si>
  <si>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</si>
  <si>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</si>
  <si>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</si>
  <si>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</si>
  <si>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</si>
  <si>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</si>
  <si>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</si>
  <si>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</si>
  <si>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</si>
  <si>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</si>
  <si>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</si>
  <si>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</si>
  <si>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</si>
  <si>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</si>
  <si>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</si>
  <si>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</si>
  <si>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22/06/17 - VENCIMENTO 29/06/17</t>
  </si>
  <si>
    <t>5.3. Revisão de Remuneração pelo Transporte Coletivo (2)</t>
  </si>
  <si>
    <t>8. Tarifa de Remuneração por Passageiro (3)</t>
  </si>
  <si>
    <t>5.2.8. Ajuste de Remuneração Previsto Contratualmente (1)</t>
  </si>
  <si>
    <t>Nota:  (1) Ajuste de remuneração previsto contratualmente, período de 04 a 24/05/17, parcela 7/8.
               (2) Revisão referente ao reajuste da tarifa de remuneração, período de 01/05 a 11/06/17, parcela 8/9.
                     Revisão de passageiros transportados mês de maio/17, todas as áreas, total de 404.809 passageiros.
     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</si>
</sst>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136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136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136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514076</v>
      </c>
      <c r="C7" s="10">
        <f>C8+C20+C24</f>
        <v>379412</v>
      </c>
      <c r="D7" s="10">
        <f>D8+D20+D24</f>
        <v>384804</v>
      </c>
      <c r="E7" s="10">
        <f>E8+E20+E24</f>
        <v>50307</v>
      </c>
      <c r="F7" s="10">
        <f aca="true" t="shared" si="0" ref="F7:M7">F8+F20+F24</f>
        <v>329514</v>
      </c>
      <c r="G7" s="10">
        <f t="shared" si="0"/>
        <v>519119</v>
      </c>
      <c r="H7" s="10">
        <f t="shared" si="0"/>
        <v>474559</v>
      </c>
      <c r="I7" s="10">
        <f t="shared" si="0"/>
        <v>419685</v>
      </c>
      <c r="J7" s="10">
        <f t="shared" si="0"/>
        <v>302858</v>
      </c>
      <c r="K7" s="10">
        <f t="shared" si="0"/>
        <v>372792</v>
      </c>
      <c r="L7" s="10">
        <f t="shared" si="0"/>
        <v>153554</v>
      </c>
      <c r="M7" s="10">
        <f t="shared" si="0"/>
        <v>92285</v>
      </c>
      <c r="N7" s="10">
        <f>+N8+N20+N24</f>
        <v>3992965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210208</v>
      </c>
      <c r="C8" s="12">
        <f>+C9+C12+C16</f>
        <v>168807</v>
      </c>
      <c r="D8" s="12">
        <f>+D9+D12+D16</f>
        <v>187098</v>
      </c>
      <c r="E8" s="12">
        <f>+E9+E12+E16</f>
        <v>21865</v>
      </c>
      <c r="F8" s="12">
        <f aca="true" t="shared" si="1" ref="F8:M8">+F9+F12+F16</f>
        <v>145158</v>
      </c>
      <c r="G8" s="12">
        <f t="shared" si="1"/>
        <v>237818</v>
      </c>
      <c r="H8" s="12">
        <f t="shared" si="1"/>
        <v>210249</v>
      </c>
      <c r="I8" s="12">
        <f t="shared" si="1"/>
        <v>190582</v>
      </c>
      <c r="J8" s="12">
        <f t="shared" si="1"/>
        <v>138059</v>
      </c>
      <c r="K8" s="12">
        <f t="shared" si="1"/>
        <v>159447</v>
      </c>
      <c r="L8" s="12">
        <f t="shared" si="1"/>
        <v>75248</v>
      </c>
      <c r="M8" s="12">
        <f t="shared" si="1"/>
        <v>47005</v>
      </c>
      <c r="N8" s="12">
        <f>SUM(B8:M8)</f>
        <v>1791544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17985</v>
      </c>
      <c r="C9" s="14">
        <v>18598</v>
      </c>
      <c r="D9" s="14">
        <v>13550</v>
      </c>
      <c r="E9" s="14">
        <v>1353</v>
      </c>
      <c r="F9" s="14">
        <v>10927</v>
      </c>
      <c r="G9" s="14">
        <v>20491</v>
      </c>
      <c r="H9" s="14">
        <v>23821</v>
      </c>
      <c r="I9" s="14">
        <v>11196</v>
      </c>
      <c r="J9" s="14">
        <v>14581</v>
      </c>
      <c r="K9" s="14">
        <v>11380</v>
      </c>
      <c r="L9" s="14">
        <v>7898</v>
      </c>
      <c r="M9" s="14">
        <v>5490</v>
      </c>
      <c r="N9" s="12">
        <f aca="true" t="shared" si="2" ref="N9:N19">SUM(B9:M9)</f>
        <v>157270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17985</v>
      </c>
      <c r="C10" s="14">
        <f>+C9-C11</f>
        <v>18598</v>
      </c>
      <c r="D10" s="14">
        <f>+D9-D11</f>
        <v>13550</v>
      </c>
      <c r="E10" s="14">
        <f>+E9-E11</f>
        <v>1353</v>
      </c>
      <c r="F10" s="14">
        <f aca="true" t="shared" si="3" ref="F10:M10">+F9-F11</f>
        <v>10927</v>
      </c>
      <c r="G10" s="14">
        <f t="shared" si="3"/>
        <v>20491</v>
      </c>
      <c r="H10" s="14">
        <f t="shared" si="3"/>
        <v>23821</v>
      </c>
      <c r="I10" s="14">
        <f t="shared" si="3"/>
        <v>11196</v>
      </c>
      <c r="J10" s="14">
        <f t="shared" si="3"/>
        <v>14581</v>
      </c>
      <c r="K10" s="14">
        <f t="shared" si="3"/>
        <v>11380</v>
      </c>
      <c r="L10" s="14">
        <f t="shared" si="3"/>
        <v>7898</v>
      </c>
      <c r="M10" s="14">
        <f t="shared" si="3"/>
        <v>5490</v>
      </c>
      <c r="N10" s="12">
        <f t="shared" si="2"/>
        <v>157270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178989</v>
      </c>
      <c r="C12" s="14">
        <f>C13+C14+C15</f>
        <v>140367</v>
      </c>
      <c r="D12" s="14">
        <f>D13+D14+D15</f>
        <v>163214</v>
      </c>
      <c r="E12" s="14">
        <f>E13+E14+E15</f>
        <v>19295</v>
      </c>
      <c r="F12" s="14">
        <f aca="true" t="shared" si="4" ref="F12:M12">F13+F14+F15</f>
        <v>125623</v>
      </c>
      <c r="G12" s="14">
        <f t="shared" si="4"/>
        <v>202243</v>
      </c>
      <c r="H12" s="14">
        <f t="shared" si="4"/>
        <v>174079</v>
      </c>
      <c r="I12" s="14">
        <f t="shared" si="4"/>
        <v>166819</v>
      </c>
      <c r="J12" s="14">
        <f t="shared" si="4"/>
        <v>115065</v>
      </c>
      <c r="K12" s="14">
        <f t="shared" si="4"/>
        <v>136520</v>
      </c>
      <c r="L12" s="14">
        <f t="shared" si="4"/>
        <v>63125</v>
      </c>
      <c r="M12" s="14">
        <f t="shared" si="4"/>
        <v>39206</v>
      </c>
      <c r="N12" s="12">
        <f t="shared" si="2"/>
        <v>1524545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87677</v>
      </c>
      <c r="C13" s="14">
        <v>70341</v>
      </c>
      <c r="D13" s="14">
        <v>78362</v>
      </c>
      <c r="E13" s="14">
        <v>9547</v>
      </c>
      <c r="F13" s="14">
        <v>59925</v>
      </c>
      <c r="G13" s="14">
        <v>97746</v>
      </c>
      <c r="H13" s="14">
        <v>89189</v>
      </c>
      <c r="I13" s="14">
        <v>83872</v>
      </c>
      <c r="J13" s="14">
        <v>56223</v>
      </c>
      <c r="K13" s="14">
        <v>65932</v>
      </c>
      <c r="L13" s="14">
        <v>30082</v>
      </c>
      <c r="M13" s="14">
        <v>18335</v>
      </c>
      <c r="N13" s="12">
        <f t="shared" si="2"/>
        <v>747231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86617</v>
      </c>
      <c r="C14" s="14">
        <v>64262</v>
      </c>
      <c r="D14" s="14">
        <v>81711</v>
      </c>
      <c r="E14" s="14">
        <v>9108</v>
      </c>
      <c r="F14" s="14">
        <v>61978</v>
      </c>
      <c r="G14" s="14">
        <v>96239</v>
      </c>
      <c r="H14" s="14">
        <v>79357</v>
      </c>
      <c r="I14" s="14">
        <v>80023</v>
      </c>
      <c r="J14" s="14">
        <v>55503</v>
      </c>
      <c r="K14" s="14">
        <v>67597</v>
      </c>
      <c r="L14" s="14">
        <v>31011</v>
      </c>
      <c r="M14" s="14">
        <v>19945</v>
      </c>
      <c r="N14" s="12">
        <f t="shared" si="2"/>
        <v>733351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4695</v>
      </c>
      <c r="C15" s="14">
        <v>5764</v>
      </c>
      <c r="D15" s="14">
        <v>3141</v>
      </c>
      <c r="E15" s="14">
        <v>640</v>
      </c>
      <c r="F15" s="14">
        <v>3720</v>
      </c>
      <c r="G15" s="14">
        <v>8258</v>
      </c>
      <c r="H15" s="14">
        <v>5533</v>
      </c>
      <c r="I15" s="14">
        <v>2924</v>
      </c>
      <c r="J15" s="14">
        <v>3339</v>
      </c>
      <c r="K15" s="14">
        <v>2991</v>
      </c>
      <c r="L15" s="14">
        <v>2032</v>
      </c>
      <c r="M15" s="14">
        <v>926</v>
      </c>
      <c r="N15" s="12">
        <f t="shared" si="2"/>
        <v>43963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13234</v>
      </c>
      <c r="C16" s="14">
        <f>C17+C18+C19</f>
        <v>9842</v>
      </c>
      <c r="D16" s="14">
        <f>D17+D18+D19</f>
        <v>10334</v>
      </c>
      <c r="E16" s="14">
        <f>E17+E18+E19</f>
        <v>1217</v>
      </c>
      <c r="F16" s="14">
        <f aca="true" t="shared" si="5" ref="F16:M16">F17+F18+F19</f>
        <v>8608</v>
      </c>
      <c r="G16" s="14">
        <f t="shared" si="5"/>
        <v>15084</v>
      </c>
      <c r="H16" s="14">
        <f t="shared" si="5"/>
        <v>12349</v>
      </c>
      <c r="I16" s="14">
        <f t="shared" si="5"/>
        <v>12567</v>
      </c>
      <c r="J16" s="14">
        <f t="shared" si="5"/>
        <v>8413</v>
      </c>
      <c r="K16" s="14">
        <f t="shared" si="5"/>
        <v>11547</v>
      </c>
      <c r="L16" s="14">
        <f t="shared" si="5"/>
        <v>4225</v>
      </c>
      <c r="M16" s="14">
        <f t="shared" si="5"/>
        <v>2309</v>
      </c>
      <c r="N16" s="12">
        <f t="shared" si="2"/>
        <v>109729</v>
      </c>
    </row>
    <row r="17" spans="1:25" ht="18.75" customHeight="1">
      <c r="A17" s="15" t="s">
        <v>16</v>
      </c>
      <c r="B17" s="14">
        <v>12658</v>
      </c>
      <c r="C17" s="14">
        <v>9442</v>
      </c>
      <c r="D17" s="14">
        <v>9839</v>
      </c>
      <c r="E17" s="14">
        <v>1161</v>
      </c>
      <c r="F17" s="14">
        <v>8242</v>
      </c>
      <c r="G17" s="14">
        <v>14458</v>
      </c>
      <c r="H17" s="14">
        <v>11751</v>
      </c>
      <c r="I17" s="14">
        <v>12149</v>
      </c>
      <c r="J17" s="14">
        <v>8014</v>
      </c>
      <c r="K17" s="14">
        <v>10926</v>
      </c>
      <c r="L17" s="14">
        <v>3966</v>
      </c>
      <c r="M17" s="14">
        <v>2154</v>
      </c>
      <c r="N17" s="12">
        <f t="shared" si="2"/>
        <v>104760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573</v>
      </c>
      <c r="C18" s="14">
        <v>389</v>
      </c>
      <c r="D18" s="14">
        <v>495</v>
      </c>
      <c r="E18" s="14">
        <v>55</v>
      </c>
      <c r="F18" s="14">
        <v>364</v>
      </c>
      <c r="G18" s="14">
        <v>619</v>
      </c>
      <c r="H18" s="14">
        <v>588</v>
      </c>
      <c r="I18" s="14">
        <v>411</v>
      </c>
      <c r="J18" s="14">
        <v>394</v>
      </c>
      <c r="K18" s="14">
        <v>607</v>
      </c>
      <c r="L18" s="14">
        <v>256</v>
      </c>
      <c r="M18" s="14">
        <v>154</v>
      </c>
      <c r="N18" s="12">
        <f t="shared" si="2"/>
        <v>4905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</v>
      </c>
      <c r="C19" s="14">
        <v>11</v>
      </c>
      <c r="D19" s="14">
        <v>0</v>
      </c>
      <c r="E19" s="14">
        <v>1</v>
      </c>
      <c r="F19" s="14">
        <v>2</v>
      </c>
      <c r="G19" s="14">
        <v>7</v>
      </c>
      <c r="H19" s="14">
        <v>10</v>
      </c>
      <c r="I19" s="14">
        <v>7</v>
      </c>
      <c r="J19" s="14">
        <v>5</v>
      </c>
      <c r="K19" s="14">
        <v>14</v>
      </c>
      <c r="L19" s="14">
        <v>3</v>
      </c>
      <c r="M19" s="14">
        <v>1</v>
      </c>
      <c r="N19" s="12">
        <f t="shared" si="2"/>
        <v>64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130835</v>
      </c>
      <c r="C20" s="18">
        <f>C21+C22+C23</f>
        <v>84303</v>
      </c>
      <c r="D20" s="18">
        <f>D21+D22+D23</f>
        <v>77806</v>
      </c>
      <c r="E20" s="18">
        <f>E21+E22+E23</f>
        <v>10134</v>
      </c>
      <c r="F20" s="18">
        <f aca="true" t="shared" si="6" ref="F20:M20">F21+F22+F23</f>
        <v>67153</v>
      </c>
      <c r="G20" s="18">
        <f t="shared" si="6"/>
        <v>106333</v>
      </c>
      <c r="H20" s="18">
        <f t="shared" si="6"/>
        <v>113603</v>
      </c>
      <c r="I20" s="18">
        <f t="shared" si="6"/>
        <v>104899</v>
      </c>
      <c r="J20" s="18">
        <f t="shared" si="6"/>
        <v>70208</v>
      </c>
      <c r="K20" s="18">
        <f t="shared" si="6"/>
        <v>108577</v>
      </c>
      <c r="L20" s="18">
        <f t="shared" si="6"/>
        <v>41854</v>
      </c>
      <c r="M20" s="18">
        <f t="shared" si="6"/>
        <v>24188</v>
      </c>
      <c r="N20" s="12">
        <f aca="true" t="shared" si="7" ref="N20:N26">SUM(B20:M20)</f>
        <v>939893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69329</v>
      </c>
      <c r="C21" s="14">
        <v>47856</v>
      </c>
      <c r="D21" s="14">
        <v>41836</v>
      </c>
      <c r="E21" s="14">
        <v>5694</v>
      </c>
      <c r="F21" s="14">
        <v>36057</v>
      </c>
      <c r="G21" s="14">
        <v>58011</v>
      </c>
      <c r="H21" s="14">
        <v>65147</v>
      </c>
      <c r="I21" s="14">
        <v>58595</v>
      </c>
      <c r="J21" s="14">
        <v>38575</v>
      </c>
      <c r="K21" s="14">
        <v>56872</v>
      </c>
      <c r="L21" s="14">
        <v>22240</v>
      </c>
      <c r="M21" s="14">
        <v>12463</v>
      </c>
      <c r="N21" s="12">
        <f t="shared" si="7"/>
        <v>512675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59083</v>
      </c>
      <c r="C22" s="14">
        <v>34242</v>
      </c>
      <c r="D22" s="14">
        <v>34785</v>
      </c>
      <c r="E22" s="14">
        <v>4222</v>
      </c>
      <c r="F22" s="14">
        <v>29664</v>
      </c>
      <c r="G22" s="14">
        <v>45452</v>
      </c>
      <c r="H22" s="14">
        <v>46380</v>
      </c>
      <c r="I22" s="14">
        <v>44719</v>
      </c>
      <c r="J22" s="14">
        <v>30221</v>
      </c>
      <c r="K22" s="14">
        <v>49896</v>
      </c>
      <c r="L22" s="14">
        <v>18762</v>
      </c>
      <c r="M22" s="14">
        <v>11313</v>
      </c>
      <c r="N22" s="12">
        <f t="shared" si="7"/>
        <v>408739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2423</v>
      </c>
      <c r="C23" s="14">
        <v>2205</v>
      </c>
      <c r="D23" s="14">
        <v>1185</v>
      </c>
      <c r="E23" s="14">
        <v>218</v>
      </c>
      <c r="F23" s="14">
        <v>1432</v>
      </c>
      <c r="G23" s="14">
        <v>2870</v>
      </c>
      <c r="H23" s="14">
        <v>2076</v>
      </c>
      <c r="I23" s="14">
        <v>1585</v>
      </c>
      <c r="J23" s="14">
        <v>1412</v>
      </c>
      <c r="K23" s="14">
        <v>1809</v>
      </c>
      <c r="L23" s="14">
        <v>852</v>
      </c>
      <c r="M23" s="14">
        <v>412</v>
      </c>
      <c r="N23" s="12">
        <f t="shared" si="7"/>
        <v>18479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173033</v>
      </c>
      <c r="C24" s="14">
        <f>C25+C26</f>
        <v>126302</v>
      </c>
      <c r="D24" s="14">
        <f>D25+D26</f>
        <v>119900</v>
      </c>
      <c r="E24" s="14">
        <f>E25+E26</f>
        <v>18308</v>
      </c>
      <c r="F24" s="14">
        <f aca="true" t="shared" si="8" ref="F24:M24">F25+F26</f>
        <v>117203</v>
      </c>
      <c r="G24" s="14">
        <f t="shared" si="8"/>
        <v>174968</v>
      </c>
      <c r="H24" s="14">
        <f t="shared" si="8"/>
        <v>150707</v>
      </c>
      <c r="I24" s="14">
        <f t="shared" si="8"/>
        <v>124204</v>
      </c>
      <c r="J24" s="14">
        <f t="shared" si="8"/>
        <v>94591</v>
      </c>
      <c r="K24" s="14">
        <f t="shared" si="8"/>
        <v>104768</v>
      </c>
      <c r="L24" s="14">
        <f t="shared" si="8"/>
        <v>36452</v>
      </c>
      <c r="M24" s="14">
        <f t="shared" si="8"/>
        <v>21092</v>
      </c>
      <c r="N24" s="12">
        <f t="shared" si="7"/>
        <v>1261528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68535</v>
      </c>
      <c r="C25" s="14">
        <v>59429</v>
      </c>
      <c r="D25" s="14">
        <v>54613</v>
      </c>
      <c r="E25" s="14">
        <v>9479</v>
      </c>
      <c r="F25" s="14">
        <v>53238</v>
      </c>
      <c r="G25" s="14">
        <v>84590</v>
      </c>
      <c r="H25" s="14">
        <v>75291</v>
      </c>
      <c r="I25" s="14">
        <v>52401</v>
      </c>
      <c r="J25" s="14">
        <v>45256</v>
      </c>
      <c r="K25" s="14">
        <v>44182</v>
      </c>
      <c r="L25" s="14">
        <v>15676</v>
      </c>
      <c r="M25" s="14">
        <v>7975</v>
      </c>
      <c r="N25" s="12">
        <f t="shared" si="7"/>
        <v>570665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104498</v>
      </c>
      <c r="C26" s="14">
        <v>66873</v>
      </c>
      <c r="D26" s="14">
        <v>65287</v>
      </c>
      <c r="E26" s="14">
        <v>8829</v>
      </c>
      <c r="F26" s="14">
        <v>63965</v>
      </c>
      <c r="G26" s="14">
        <v>90378</v>
      </c>
      <c r="H26" s="14">
        <v>75416</v>
      </c>
      <c r="I26" s="14">
        <v>71803</v>
      </c>
      <c r="J26" s="14">
        <v>49335</v>
      </c>
      <c r="K26" s="14">
        <v>60586</v>
      </c>
      <c r="L26" s="14">
        <v>20776</v>
      </c>
      <c r="M26" s="14">
        <v>13117</v>
      </c>
      <c r="N26" s="12">
        <f t="shared" si="7"/>
        <v>690863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1073925.9720549602</v>
      </c>
      <c r="C36" s="60">
        <f aca="true" t="shared" si="11" ref="C36:M36">C37+C38+C39+C40</f>
        <v>765818.977266</v>
      </c>
      <c r="D36" s="60">
        <f t="shared" si="11"/>
        <v>729103.6598402</v>
      </c>
      <c r="E36" s="60">
        <f t="shared" si="11"/>
        <v>130836.6909488</v>
      </c>
      <c r="F36" s="60">
        <f t="shared" si="11"/>
        <v>718835.2546637</v>
      </c>
      <c r="G36" s="60">
        <f t="shared" si="11"/>
        <v>898038.6112</v>
      </c>
      <c r="H36" s="60">
        <f t="shared" si="11"/>
        <v>960889.8133000002</v>
      </c>
      <c r="I36" s="60">
        <f t="shared" si="11"/>
        <v>829456.9077829999</v>
      </c>
      <c r="J36" s="60">
        <f t="shared" si="11"/>
        <v>674201.1758294</v>
      </c>
      <c r="K36" s="60">
        <f t="shared" si="11"/>
        <v>793461.7389299199</v>
      </c>
      <c r="L36" s="60">
        <f t="shared" si="11"/>
        <v>388017.09060222</v>
      </c>
      <c r="M36" s="60">
        <f t="shared" si="11"/>
        <v>228448.7559096</v>
      </c>
      <c r="N36" s="60">
        <f>N37+N38+N39+N40</f>
        <v>8191034.648327801</v>
      </c>
    </row>
    <row r="37" spans="1:14" ht="18.75" customHeight="1">
      <c r="A37" s="57" t="s">
        <v>54</v>
      </c>
      <c r="B37" s="54">
        <f aca="true" t="shared" si="12" ref="B37:M37">B29*B7</f>
        <v>1073853.3564000002</v>
      </c>
      <c r="C37" s="54">
        <f t="shared" si="12"/>
        <v>765653.416</v>
      </c>
      <c r="D37" s="54">
        <f t="shared" si="12"/>
        <v>718890.8328</v>
      </c>
      <c r="E37" s="54">
        <f t="shared" si="12"/>
        <v>130506.4194</v>
      </c>
      <c r="F37" s="54">
        <f t="shared" si="12"/>
        <v>718768.8881999999</v>
      </c>
      <c r="G37" s="54">
        <f t="shared" si="12"/>
        <v>898023.9581</v>
      </c>
      <c r="H37" s="54">
        <f t="shared" si="12"/>
        <v>960649.7837000001</v>
      </c>
      <c r="I37" s="54">
        <f t="shared" si="12"/>
        <v>829297.5599999999</v>
      </c>
      <c r="J37" s="54">
        <f t="shared" si="12"/>
        <v>674010.4789999999</v>
      </c>
      <c r="K37" s="54">
        <f t="shared" si="12"/>
        <v>793189.5384</v>
      </c>
      <c r="L37" s="54">
        <f t="shared" si="12"/>
        <v>387877.404</v>
      </c>
      <c r="M37" s="54">
        <f t="shared" si="12"/>
        <v>228405.375</v>
      </c>
      <c r="N37" s="56">
        <f>SUM(B37:M37)</f>
        <v>8179127.011000001</v>
      </c>
    </row>
    <row r="38" spans="1:14" ht="18.75" customHeight="1">
      <c r="A38" s="57" t="s">
        <v>55</v>
      </c>
      <c r="B38" s="54">
        <f aca="true" t="shared" si="13" ref="B38:M38">B30*B7</f>
        <v>-3184.46434504</v>
      </c>
      <c r="C38" s="54">
        <f t="shared" si="13"/>
        <v>-2226.958734</v>
      </c>
      <c r="D38" s="54">
        <f t="shared" si="13"/>
        <v>-2135.6429598</v>
      </c>
      <c r="E38" s="54">
        <f t="shared" si="13"/>
        <v>-316.0084512</v>
      </c>
      <c r="F38" s="54">
        <f t="shared" si="13"/>
        <v>-2095.0335363</v>
      </c>
      <c r="G38" s="54">
        <f t="shared" si="13"/>
        <v>-2647.5069000000003</v>
      </c>
      <c r="H38" s="54">
        <f t="shared" si="13"/>
        <v>-2657.5304</v>
      </c>
      <c r="I38" s="54">
        <f t="shared" si="13"/>
        <v>-2387.252217</v>
      </c>
      <c r="J38" s="54">
        <f t="shared" si="13"/>
        <v>-1927.9031706</v>
      </c>
      <c r="K38" s="54">
        <f t="shared" si="13"/>
        <v>-2330.03947008</v>
      </c>
      <c r="L38" s="54">
        <f t="shared" si="13"/>
        <v>-1131.47339778</v>
      </c>
      <c r="M38" s="54">
        <f t="shared" si="13"/>
        <v>-675.6590904</v>
      </c>
      <c r="N38" s="25">
        <f>SUM(B38:M38)</f>
        <v>-23715.472672199998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57225.81999999998</v>
      </c>
      <c r="C42" s="25">
        <f aca="true" t="shared" si="15" ref="C42:M42">+C43+C46+C55+C56</f>
        <v>126776.94000000002</v>
      </c>
      <c r="D42" s="25">
        <f t="shared" si="15"/>
        <v>65725.33</v>
      </c>
      <c r="E42" s="25">
        <f t="shared" si="15"/>
        <v>47544.159999999996</v>
      </c>
      <c r="F42" s="25">
        <f t="shared" si="15"/>
        <v>138403.27000000002</v>
      </c>
      <c r="G42" s="25">
        <f t="shared" si="15"/>
        <v>126568.49999999999</v>
      </c>
      <c r="H42" s="25">
        <f t="shared" si="15"/>
        <v>55767.21000000001</v>
      </c>
      <c r="I42" s="25">
        <f t="shared" si="15"/>
        <v>152771.61</v>
      </c>
      <c r="J42" s="25">
        <f t="shared" si="15"/>
        <v>26045.110000000008</v>
      </c>
      <c r="K42" s="25">
        <f t="shared" si="15"/>
        <v>176718.71000000002</v>
      </c>
      <c r="L42" s="25">
        <f t="shared" si="15"/>
        <v>8869.45</v>
      </c>
      <c r="M42" s="25">
        <f t="shared" si="15"/>
        <v>30623.990000000005</v>
      </c>
      <c r="N42" s="25">
        <f>+N43+N46+N55+N56</f>
        <v>1013040.1000000001</v>
      </c>
    </row>
    <row r="43" spans="1:14" ht="18.75" customHeight="1">
      <c r="A43" s="17" t="s">
        <v>59</v>
      </c>
      <c r="B43" s="26">
        <f>B44+B45</f>
        <v>-68343</v>
      </c>
      <c r="C43" s="26">
        <f>C44+C45</f>
        <v>-70672.4</v>
      </c>
      <c r="D43" s="26">
        <f>D44+D45</f>
        <v>-51490</v>
      </c>
      <c r="E43" s="26">
        <f>E44+E45</f>
        <v>-5141.4</v>
      </c>
      <c r="F43" s="26">
        <f aca="true" t="shared" si="16" ref="F43:M43">F44+F45</f>
        <v>-41522.6</v>
      </c>
      <c r="G43" s="26">
        <f t="shared" si="16"/>
        <v>-77865.8</v>
      </c>
      <c r="H43" s="26">
        <f t="shared" si="16"/>
        <v>-90519.8</v>
      </c>
      <c r="I43" s="26">
        <f t="shared" si="16"/>
        <v>-42544.8</v>
      </c>
      <c r="J43" s="26">
        <f t="shared" si="16"/>
        <v>-55407.8</v>
      </c>
      <c r="K43" s="26">
        <f t="shared" si="16"/>
        <v>-43244</v>
      </c>
      <c r="L43" s="26">
        <f t="shared" si="16"/>
        <v>-30012.4</v>
      </c>
      <c r="M43" s="26">
        <f t="shared" si="16"/>
        <v>-20862</v>
      </c>
      <c r="N43" s="25">
        <f aca="true" t="shared" si="17" ref="N43:N56">SUM(B43:M43)</f>
        <v>-597626</v>
      </c>
    </row>
    <row r="44" spans="1:25" ht="18.75" customHeight="1">
      <c r="A44" s="13" t="s">
        <v>60</v>
      </c>
      <c r="B44" s="20">
        <f>ROUND(-B9*$D$3,2)</f>
        <v>-68343</v>
      </c>
      <c r="C44" s="20">
        <f>ROUND(-C9*$D$3,2)</f>
        <v>-70672.4</v>
      </c>
      <c r="D44" s="20">
        <f>ROUND(-D9*$D$3,2)</f>
        <v>-51490</v>
      </c>
      <c r="E44" s="20">
        <f>ROUND(-E9*$D$3,2)</f>
        <v>-5141.4</v>
      </c>
      <c r="F44" s="20">
        <f aca="true" t="shared" si="18" ref="F44:M44">ROUND(-F9*$D$3,2)</f>
        <v>-41522.6</v>
      </c>
      <c r="G44" s="20">
        <f t="shared" si="18"/>
        <v>-77865.8</v>
      </c>
      <c r="H44" s="20">
        <f t="shared" si="18"/>
        <v>-90519.8</v>
      </c>
      <c r="I44" s="20">
        <f t="shared" si="18"/>
        <v>-42544.8</v>
      </c>
      <c r="J44" s="20">
        <f t="shared" si="18"/>
        <v>-55407.8</v>
      </c>
      <c r="K44" s="20">
        <f t="shared" si="18"/>
        <v>-43244</v>
      </c>
      <c r="L44" s="20">
        <f t="shared" si="18"/>
        <v>-30012.4</v>
      </c>
      <c r="M44" s="20">
        <f t="shared" si="18"/>
        <v>-20862</v>
      </c>
      <c r="N44" s="46">
        <f t="shared" si="17"/>
        <v>-597626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-6284.5</v>
      </c>
      <c r="C46" s="26">
        <f aca="true" t="shared" si="20" ref="C46:M46">SUM(C47:C54)</f>
        <v>-4450.2300000000005</v>
      </c>
      <c r="D46" s="26">
        <f t="shared" si="20"/>
        <v>-4282.05</v>
      </c>
      <c r="E46" s="26">
        <f t="shared" si="20"/>
        <v>-1856.6100000000001</v>
      </c>
      <c r="F46" s="26">
        <f t="shared" si="20"/>
        <v>-4266.57</v>
      </c>
      <c r="G46" s="26">
        <f t="shared" si="20"/>
        <v>-5333.38</v>
      </c>
      <c r="H46" s="26">
        <f t="shared" si="20"/>
        <v>-6119.28</v>
      </c>
      <c r="I46" s="26">
        <f t="shared" si="20"/>
        <v>-4956.77</v>
      </c>
      <c r="J46" s="26">
        <f t="shared" si="20"/>
        <v>-3960.82</v>
      </c>
      <c r="K46" s="26">
        <f t="shared" si="20"/>
        <v>-4814.62</v>
      </c>
      <c r="L46" s="26">
        <f t="shared" si="20"/>
        <v>-2210.27</v>
      </c>
      <c r="M46" s="26">
        <f t="shared" si="20"/>
        <v>-1277.92</v>
      </c>
      <c r="N46" s="26">
        <f>SUM(N47:N54)</f>
        <v>-49813.02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102</v>
      </c>
      <c r="B54" s="24">
        <f>-1183.29-5101.21</f>
        <v>-6284.5</v>
      </c>
      <c r="C54" s="24">
        <f>-1283.93-3166.3</f>
        <v>-4450.2300000000005</v>
      </c>
      <c r="D54" s="24">
        <v>-4282.05</v>
      </c>
      <c r="E54" s="24">
        <v>-856.61</v>
      </c>
      <c r="F54" s="24">
        <v>-4266.57</v>
      </c>
      <c r="G54" s="24">
        <v>-5333.38</v>
      </c>
      <c r="H54" s="24">
        <f>-4381.04-1238.24</f>
        <v>-5619.28</v>
      </c>
      <c r="I54" s="24">
        <v>-4956.77</v>
      </c>
      <c r="J54" s="24">
        <v>-3960.82</v>
      </c>
      <c r="K54" s="24">
        <v>-4814.62</v>
      </c>
      <c r="L54" s="24">
        <v>-2210.27</v>
      </c>
      <c r="M54" s="24">
        <v>-1277.92</v>
      </c>
      <c r="N54" s="24">
        <f t="shared" si="17"/>
        <v>-48313.02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100</v>
      </c>
      <c r="B55" s="27">
        <v>131853.31999999998</v>
      </c>
      <c r="C55" s="27">
        <v>201899.57</v>
      </c>
      <c r="D55" s="27">
        <v>121497.38</v>
      </c>
      <c r="E55" s="27">
        <v>54542.17</v>
      </c>
      <c r="F55" s="27">
        <v>184192.44</v>
      </c>
      <c r="G55" s="27">
        <v>209767.68</v>
      </c>
      <c r="H55" s="27">
        <v>152406.29</v>
      </c>
      <c r="I55" s="27">
        <v>200273.18</v>
      </c>
      <c r="J55" s="27">
        <v>85413.73000000001</v>
      </c>
      <c r="K55" s="27">
        <v>224777.33000000002</v>
      </c>
      <c r="L55" s="27">
        <v>41092.12</v>
      </c>
      <c r="M55" s="27">
        <v>52763.91</v>
      </c>
      <c r="N55" s="24">
        <f t="shared" si="17"/>
        <v>1660479.12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71</v>
      </c>
      <c r="B58" s="29">
        <f aca="true" t="shared" si="21" ref="B58:M58">+B36+B42</f>
        <v>1131151.7920549603</v>
      </c>
      <c r="C58" s="29">
        <f t="shared" si="21"/>
        <v>892595.9172660001</v>
      </c>
      <c r="D58" s="29">
        <f t="shared" si="21"/>
        <v>794828.9898401999</v>
      </c>
      <c r="E58" s="29">
        <f t="shared" si="21"/>
        <v>178380.85094879998</v>
      </c>
      <c r="F58" s="29">
        <f t="shared" si="21"/>
        <v>857238.5246637</v>
      </c>
      <c r="G58" s="29">
        <f t="shared" si="21"/>
        <v>1024607.1112</v>
      </c>
      <c r="H58" s="29">
        <f t="shared" si="21"/>
        <v>1016657.0233000001</v>
      </c>
      <c r="I58" s="29">
        <f t="shared" si="21"/>
        <v>982228.5177829999</v>
      </c>
      <c r="J58" s="29">
        <f t="shared" si="21"/>
        <v>700246.2858294</v>
      </c>
      <c r="K58" s="29">
        <f t="shared" si="21"/>
        <v>970180.4489299199</v>
      </c>
      <c r="L58" s="29">
        <f t="shared" si="21"/>
        <v>396886.54060222</v>
      </c>
      <c r="M58" s="29">
        <f t="shared" si="21"/>
        <v>259072.7459096</v>
      </c>
      <c r="N58" s="29">
        <f>SUM(B58:M58)</f>
        <v>9204074.7483278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72</v>
      </c>
      <c r="B61" s="36">
        <f>SUM(B62:B75)</f>
        <v>1131151.8</v>
      </c>
      <c r="C61" s="36">
        <f aca="true" t="shared" si="22" ref="C61:M61">SUM(C62:C75)</f>
        <v>892595.91</v>
      </c>
      <c r="D61" s="36">
        <f t="shared" si="22"/>
        <v>794828.99</v>
      </c>
      <c r="E61" s="36">
        <f t="shared" si="22"/>
        <v>178380.85</v>
      </c>
      <c r="F61" s="36">
        <f t="shared" si="22"/>
        <v>857238.53</v>
      </c>
      <c r="G61" s="36">
        <f t="shared" si="22"/>
        <v>1024607.11</v>
      </c>
      <c r="H61" s="36">
        <f t="shared" si="22"/>
        <v>1016657.02</v>
      </c>
      <c r="I61" s="36">
        <f t="shared" si="22"/>
        <v>982228.51</v>
      </c>
      <c r="J61" s="36">
        <f t="shared" si="22"/>
        <v>700246.29</v>
      </c>
      <c r="K61" s="36">
        <f t="shared" si="22"/>
        <v>970180.45</v>
      </c>
      <c r="L61" s="36">
        <f t="shared" si="22"/>
        <v>396886.54</v>
      </c>
      <c r="M61" s="36">
        <f t="shared" si="22"/>
        <v>259072.75</v>
      </c>
      <c r="N61" s="29">
        <f>SUM(N62:N75)</f>
        <v>9204074.75</v>
      </c>
    </row>
    <row r="62" spans="1:15" ht="18.75" customHeight="1">
      <c r="A62" s="17" t="s">
        <v>73</v>
      </c>
      <c r="B62" s="36">
        <v>206876.53</v>
      </c>
      <c r="C62" s="36">
        <v>225431.99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432308.52</v>
      </c>
      <c r="O62"/>
    </row>
    <row r="63" spans="1:15" ht="18.75" customHeight="1">
      <c r="A63" s="17" t="s">
        <v>74</v>
      </c>
      <c r="B63" s="36">
        <v>924275.27</v>
      </c>
      <c r="C63" s="36">
        <v>667163.92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1591439.19</v>
      </c>
      <c r="O63"/>
    </row>
    <row r="64" spans="1:16" ht="18.75" customHeight="1">
      <c r="A64" s="17" t="s">
        <v>75</v>
      </c>
      <c r="B64" s="35">
        <v>0</v>
      </c>
      <c r="C64" s="35">
        <v>0</v>
      </c>
      <c r="D64" s="26">
        <v>794828.99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794828.99</v>
      </c>
      <c r="P64"/>
    </row>
    <row r="65" spans="1:17" ht="18.75" customHeight="1">
      <c r="A65" s="17" t="s">
        <v>76</v>
      </c>
      <c r="B65" s="35">
        <v>0</v>
      </c>
      <c r="C65" s="35">
        <v>0</v>
      </c>
      <c r="D65" s="35">
        <v>0</v>
      </c>
      <c r="E65" s="26">
        <v>178380.85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178380.85</v>
      </c>
      <c r="Q65"/>
    </row>
    <row r="66" spans="1:18" ht="18.75" customHeight="1">
      <c r="A66" s="17" t="s">
        <v>77</v>
      </c>
      <c r="B66" s="35">
        <v>0</v>
      </c>
      <c r="C66" s="35">
        <v>0</v>
      </c>
      <c r="D66" s="35">
        <v>0</v>
      </c>
      <c r="E66" s="35">
        <v>0</v>
      </c>
      <c r="F66" s="26">
        <v>857238.53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857238.53</v>
      </c>
      <c r="R66"/>
    </row>
    <row r="67" spans="1:19" ht="18.75" customHeight="1">
      <c r="A67" s="17" t="s">
        <v>78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1024607.11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1024607.11</v>
      </c>
      <c r="S67"/>
    </row>
    <row r="68" spans="1:20" ht="18.75" customHeight="1">
      <c r="A68" s="17" t="s">
        <v>79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796539.77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796539.77</v>
      </c>
      <c r="T68"/>
    </row>
    <row r="69" spans="1:20" ht="18.75" customHeight="1">
      <c r="A69" s="17" t="s">
        <v>80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220117.25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220117.25</v>
      </c>
      <c r="T69"/>
    </row>
    <row r="70" spans="1:21" ht="18.75" customHeight="1">
      <c r="A70" s="17" t="s">
        <v>81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982228.51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982228.51</v>
      </c>
      <c r="U70"/>
    </row>
    <row r="71" spans="1:22" ht="18.75" customHeight="1">
      <c r="A71" s="17" t="s">
        <v>82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700246.29</v>
      </c>
      <c r="K71" s="35">
        <v>0</v>
      </c>
      <c r="L71" s="35">
        <v>0</v>
      </c>
      <c r="M71" s="35">
        <v>0</v>
      </c>
      <c r="N71" s="29">
        <f t="shared" si="23"/>
        <v>700246.29</v>
      </c>
      <c r="V71"/>
    </row>
    <row r="72" spans="1:23" ht="18.75" customHeight="1">
      <c r="A72" s="17" t="s">
        <v>83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970180.45</v>
      </c>
      <c r="L72" s="35">
        <v>0</v>
      </c>
      <c r="M72" s="61"/>
      <c r="N72" s="26">
        <f t="shared" si="23"/>
        <v>970180.45</v>
      </c>
      <c r="W72"/>
    </row>
    <row r="73" spans="1:24" ht="18.75" customHeight="1">
      <c r="A73" s="17" t="s">
        <v>84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396886.54</v>
      </c>
      <c r="M73" s="35">
        <v>0</v>
      </c>
      <c r="N73" s="29">
        <f t="shared" si="23"/>
        <v>396886.54</v>
      </c>
      <c r="X73"/>
    </row>
    <row r="74" spans="1:25" ht="18.75" customHeight="1">
      <c r="A74" s="17" t="s">
        <v>85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259072.75</v>
      </c>
      <c r="N74" s="26">
        <f t="shared" si="23"/>
        <v>259072.75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101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86</v>
      </c>
      <c r="B79" s="44">
        <v>2.3450182062653333</v>
      </c>
      <c r="C79" s="44">
        <v>2.3001643648263133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87</v>
      </c>
      <c r="B80" s="44">
        <v>2.03848651454022</v>
      </c>
      <c r="C80" s="44">
        <v>1.923877750397792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88</v>
      </c>
      <c r="B81" s="44">
        <v>0</v>
      </c>
      <c r="C81" s="44">
        <v>0</v>
      </c>
      <c r="D81" s="22">
        <f>(D$37+D$38+D$39)/D$7</f>
        <v>1.868266935479361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89</v>
      </c>
      <c r="B82" s="44">
        <v>0</v>
      </c>
      <c r="C82" s="44">
        <v>0</v>
      </c>
      <c r="D82" s="44">
        <v>0</v>
      </c>
      <c r="E82" s="22">
        <f>(E$37+E$38+E$39)/E$7</f>
        <v>2.600765121132248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90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2.18150140711381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91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1.7299282268612786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2.03485498758776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93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1.9910192442389534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1.976379684246518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2.2261296575603087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2.1284301673048773</v>
      </c>
      <c r="L89" s="44">
        <v>0</v>
      </c>
      <c r="M89" s="44">
        <v>0</v>
      </c>
      <c r="N89" s="26"/>
      <c r="W89"/>
    </row>
    <row r="90" spans="1:24" ht="18.75" customHeight="1">
      <c r="A90" s="17" t="s">
        <v>97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2.526909690416531</v>
      </c>
      <c r="M90" s="44">
        <v>0</v>
      </c>
      <c r="N90" s="62"/>
      <c r="X90"/>
    </row>
    <row r="91" spans="1:25" ht="18.75" customHeight="1">
      <c r="A91" s="34" t="s">
        <v>98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2.475470075414206</v>
      </c>
      <c r="N91" s="50"/>
      <c r="Y91"/>
    </row>
    <row r="92" spans="1:13" ht="73.5" customHeight="1">
      <c r="A92" s="72" t="s">
        <v>103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2017-06-28T21:06:51Z</dcterms:modified>
  <cp:category/>
  <cp:version/>
  <cp:contentType/>
  <cp:contentStatus/>
</cp:coreProperties>
</file>