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<sst xmlns="http://schemas.openxmlformats.org/spreadsheetml/2006/main" count="106" uniqueCount="104">
  <si>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</si>
  <si>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</si>
  <si>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</si>
  <si>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</si>
  <si>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</si>
  <si>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</si>
  <si>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</si>
  <si>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</si>
  <si>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</si>
  <si>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</si>
  <si>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</si>
  <si>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</si>
  <si>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</si>
  <si>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</si>
  <si>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</si>
  <si>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</si>
  <si>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</si>
  <si>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</si>
  <si>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</si>
  <si>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</si>
  <si>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</si>
  <si>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</si>
  <si>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</si>
  <si>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</si>
  <si>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</si>
  <si>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</si>
  <si>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</si>
  <si>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</si>
  <si>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</si>
  <si>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</si>
  <si>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</si>
  <si>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</si>
  <si>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</si>
  <si>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</si>
  <si>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</si>
  <si>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</si>
  <si>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</si>
  <si>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</si>
  <si>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</si>
  <si>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</si>
  <si>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</si>
  <si>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</si>
  <si>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</si>
  <si>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</si>
  <si>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</si>
  <si>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</si>
  <si>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</si>
  <si>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</si>
  <si>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</si>
  <si>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</si>
  <si>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</si>
  <si>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</si>
  <si>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</si>
  <si>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</si>
  <si>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</si>
  <si>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</si>
  <si>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</si>
  <si>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</si>
  <si>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</si>
  <si>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</si>
  <si>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</si>
  <si>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</si>
  <si>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</si>
  <si>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</si>
  <si>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</si>
  <si>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</si>
  <si>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</si>
  <si>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</si>
  <si>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</si>
  <si>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</si>
  <si>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</si>
  <si>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</si>
  <si>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</si>
  <si>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</si>
  <si>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</si>
  <si>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</si>
  <si>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</si>
  <si>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</si>
  <si>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</si>
  <si>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</si>
  <si>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</si>
  <si>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</si>
  <si>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</si>
  <si>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</si>
  <si>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</si>
  <si>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</si>
  <si>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</si>
  <si>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</si>
  <si>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</si>
  <si>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</si>
  <si>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</si>
  <si>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</si>
  <si>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</si>
  <si>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</si>
  <si>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</si>
  <si>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</si>
  <si>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</si>
  <si>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</si>
  <si>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</si>
  <si>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16/06/17 - VENCIMENTO 23/06/17</t>
  </si>
  <si>
    <t>5.2.8. Ajuste de Remuneração Previsto Contratualmente (1)</t>
  </si>
  <si>
    <t>5.3. Revisão de Remuneração pelo Transporte Coletivo (2)</t>
  </si>
  <si>
    <t>8. Tarifa de Remuneração por Passageiro (3)</t>
  </si>
  <si>
    <t>Nota:  (1) Ajuste de remuneração previsto contratualmente, período de 04 a 24/05/17, parcela 3/8.
               (2) Revisão referente ao reajuste da tarifa de remuneração, período de 01/05 a 11/06/17, parcela 4/9.
   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</si>
</sst>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888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888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888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13.50390625" style="1" bestFit="1" customWidth="1"/>
    <col min="16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432011</v>
      </c>
      <c r="C7" s="10">
        <f>C8+C20+C24</f>
        <v>314359</v>
      </c>
      <c r="D7" s="10">
        <f>D8+D20+D24</f>
        <v>330794</v>
      </c>
      <c r="E7" s="10">
        <f>E8+E20+E24</f>
        <v>47703</v>
      </c>
      <c r="F7" s="10">
        <f aca="true" t="shared" si="0" ref="F7:M7">F8+F20+F24</f>
        <v>266546</v>
      </c>
      <c r="G7" s="10">
        <f t="shared" si="0"/>
        <v>427965</v>
      </c>
      <c r="H7" s="10">
        <f t="shared" si="0"/>
        <v>389391</v>
      </c>
      <c r="I7" s="10">
        <f t="shared" si="0"/>
        <v>360519</v>
      </c>
      <c r="J7" s="10">
        <f t="shared" si="0"/>
        <v>259878</v>
      </c>
      <c r="K7" s="10">
        <f t="shared" si="0"/>
        <v>325388</v>
      </c>
      <c r="L7" s="10">
        <f t="shared" si="0"/>
        <v>123480</v>
      </c>
      <c r="M7" s="10">
        <f t="shared" si="0"/>
        <v>76909</v>
      </c>
      <c r="N7" s="10">
        <f>+N8+N20+N24</f>
        <v>3354943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184601</v>
      </c>
      <c r="C8" s="12">
        <f>+C9+C12+C16</f>
        <v>144323</v>
      </c>
      <c r="D8" s="12">
        <f>+D9+D12+D16</f>
        <v>166425</v>
      </c>
      <c r="E8" s="12">
        <f>+E9+E12+E16</f>
        <v>21649</v>
      </c>
      <c r="F8" s="12">
        <f aca="true" t="shared" si="1" ref="F8:M8">+F9+F12+F16</f>
        <v>123823</v>
      </c>
      <c r="G8" s="12">
        <f t="shared" si="1"/>
        <v>201927</v>
      </c>
      <c r="H8" s="12">
        <f t="shared" si="1"/>
        <v>178891</v>
      </c>
      <c r="I8" s="12">
        <f t="shared" si="1"/>
        <v>169574</v>
      </c>
      <c r="J8" s="12">
        <f t="shared" si="1"/>
        <v>122968</v>
      </c>
      <c r="K8" s="12">
        <f t="shared" si="1"/>
        <v>147069</v>
      </c>
      <c r="L8" s="12">
        <f t="shared" si="1"/>
        <v>62922</v>
      </c>
      <c r="M8" s="12">
        <f t="shared" si="1"/>
        <v>40800</v>
      </c>
      <c r="N8" s="12">
        <f>SUM(B8:M8)</f>
        <v>1564972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18471</v>
      </c>
      <c r="C9" s="14">
        <v>18771</v>
      </c>
      <c r="D9" s="14">
        <v>14241</v>
      </c>
      <c r="E9" s="14">
        <v>1399</v>
      </c>
      <c r="F9" s="14">
        <v>11308</v>
      </c>
      <c r="G9" s="14">
        <v>20939</v>
      </c>
      <c r="H9" s="14">
        <v>23788</v>
      </c>
      <c r="I9" s="14">
        <v>11640</v>
      </c>
      <c r="J9" s="14">
        <v>15427</v>
      </c>
      <c r="K9" s="14">
        <v>12675</v>
      </c>
      <c r="L9" s="14">
        <v>7543</v>
      </c>
      <c r="M9" s="14">
        <v>5036</v>
      </c>
      <c r="N9" s="12">
        <f aca="true" t="shared" si="2" ref="N9:N19">SUM(B9:M9)</f>
        <v>161238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18471</v>
      </c>
      <c r="C10" s="14">
        <f>+C9-C11</f>
        <v>18771</v>
      </c>
      <c r="D10" s="14">
        <f>+D9-D11</f>
        <v>14241</v>
      </c>
      <c r="E10" s="14">
        <f>+E9-E11</f>
        <v>1399</v>
      </c>
      <c r="F10" s="14">
        <f aca="true" t="shared" si="3" ref="F10:M10">+F9-F11</f>
        <v>11308</v>
      </c>
      <c r="G10" s="14">
        <f t="shared" si="3"/>
        <v>20939</v>
      </c>
      <c r="H10" s="14">
        <f t="shared" si="3"/>
        <v>23788</v>
      </c>
      <c r="I10" s="14">
        <f t="shared" si="3"/>
        <v>11640</v>
      </c>
      <c r="J10" s="14">
        <f t="shared" si="3"/>
        <v>15427</v>
      </c>
      <c r="K10" s="14">
        <f t="shared" si="3"/>
        <v>12675</v>
      </c>
      <c r="L10" s="14">
        <f t="shared" si="3"/>
        <v>7543</v>
      </c>
      <c r="M10" s="14">
        <f t="shared" si="3"/>
        <v>5036</v>
      </c>
      <c r="N10" s="12">
        <f t="shared" si="2"/>
        <v>161238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154275</v>
      </c>
      <c r="C12" s="14">
        <f>C13+C14+C15</f>
        <v>116690</v>
      </c>
      <c r="D12" s="14">
        <f>D13+D14+D15</f>
        <v>142869</v>
      </c>
      <c r="E12" s="14">
        <f>E13+E14+E15</f>
        <v>18945</v>
      </c>
      <c r="F12" s="14">
        <f aca="true" t="shared" si="4" ref="F12:M12">F13+F14+F15</f>
        <v>104877</v>
      </c>
      <c r="G12" s="14">
        <f t="shared" si="4"/>
        <v>167620</v>
      </c>
      <c r="H12" s="14">
        <f t="shared" si="4"/>
        <v>144077</v>
      </c>
      <c r="I12" s="14">
        <f t="shared" si="4"/>
        <v>146947</v>
      </c>
      <c r="J12" s="14">
        <f t="shared" si="4"/>
        <v>99706</v>
      </c>
      <c r="K12" s="14">
        <f t="shared" si="4"/>
        <v>123375</v>
      </c>
      <c r="L12" s="14">
        <f t="shared" si="4"/>
        <v>51754</v>
      </c>
      <c r="M12" s="14">
        <f t="shared" si="4"/>
        <v>33688</v>
      </c>
      <c r="N12" s="12">
        <f t="shared" si="2"/>
        <v>1304823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73421</v>
      </c>
      <c r="C13" s="14">
        <v>57544</v>
      </c>
      <c r="D13" s="14">
        <v>66463</v>
      </c>
      <c r="E13" s="14">
        <v>9279</v>
      </c>
      <c r="F13" s="14">
        <v>48378</v>
      </c>
      <c r="G13" s="14">
        <v>79876</v>
      </c>
      <c r="H13" s="14">
        <v>72574</v>
      </c>
      <c r="I13" s="14">
        <v>72498</v>
      </c>
      <c r="J13" s="14">
        <v>47659</v>
      </c>
      <c r="K13" s="14">
        <v>58620</v>
      </c>
      <c r="L13" s="14">
        <v>24272</v>
      </c>
      <c r="M13" s="14">
        <v>15506</v>
      </c>
      <c r="N13" s="12">
        <f t="shared" si="2"/>
        <v>626090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78094</v>
      </c>
      <c r="C14" s="14">
        <v>56046</v>
      </c>
      <c r="D14" s="14">
        <v>74567</v>
      </c>
      <c r="E14" s="14">
        <v>9266</v>
      </c>
      <c r="F14" s="14">
        <v>54430</v>
      </c>
      <c r="G14" s="14">
        <v>83320</v>
      </c>
      <c r="H14" s="14">
        <v>68644</v>
      </c>
      <c r="I14" s="14">
        <v>72497</v>
      </c>
      <c r="J14" s="14">
        <v>49956</v>
      </c>
      <c r="K14" s="14">
        <v>62825</v>
      </c>
      <c r="L14" s="14">
        <v>26591</v>
      </c>
      <c r="M14" s="14">
        <v>17696</v>
      </c>
      <c r="N14" s="12">
        <f t="shared" si="2"/>
        <v>653932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2760</v>
      </c>
      <c r="C15" s="14">
        <v>3100</v>
      </c>
      <c r="D15" s="14">
        <v>1839</v>
      </c>
      <c r="E15" s="14">
        <v>400</v>
      </c>
      <c r="F15" s="14">
        <v>2069</v>
      </c>
      <c r="G15" s="14">
        <v>4424</v>
      </c>
      <c r="H15" s="14">
        <v>2859</v>
      </c>
      <c r="I15" s="14">
        <v>1952</v>
      </c>
      <c r="J15" s="14">
        <v>2091</v>
      </c>
      <c r="K15" s="14">
        <v>1930</v>
      </c>
      <c r="L15" s="14">
        <v>891</v>
      </c>
      <c r="M15" s="14">
        <v>486</v>
      </c>
      <c r="N15" s="12">
        <f t="shared" si="2"/>
        <v>24801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11855</v>
      </c>
      <c r="C16" s="14">
        <f>C17+C18+C19</f>
        <v>8862</v>
      </c>
      <c r="D16" s="14">
        <f>D17+D18+D19</f>
        <v>9315</v>
      </c>
      <c r="E16" s="14">
        <f>E17+E18+E19</f>
        <v>1305</v>
      </c>
      <c r="F16" s="14">
        <f aca="true" t="shared" si="5" ref="F16:M16">F17+F18+F19</f>
        <v>7638</v>
      </c>
      <c r="G16" s="14">
        <f t="shared" si="5"/>
        <v>13368</v>
      </c>
      <c r="H16" s="14">
        <f t="shared" si="5"/>
        <v>11026</v>
      </c>
      <c r="I16" s="14">
        <f t="shared" si="5"/>
        <v>10987</v>
      </c>
      <c r="J16" s="14">
        <f t="shared" si="5"/>
        <v>7835</v>
      </c>
      <c r="K16" s="14">
        <f t="shared" si="5"/>
        <v>11019</v>
      </c>
      <c r="L16" s="14">
        <f t="shared" si="5"/>
        <v>3625</v>
      </c>
      <c r="M16" s="14">
        <f t="shared" si="5"/>
        <v>2076</v>
      </c>
      <c r="N16" s="12">
        <f t="shared" si="2"/>
        <v>98911</v>
      </c>
    </row>
    <row r="17" spans="1:25" ht="18.75" customHeight="1">
      <c r="A17" s="15" t="s">
        <v>16</v>
      </c>
      <c r="B17" s="14">
        <v>11193</v>
      </c>
      <c r="C17" s="14">
        <v>8397</v>
      </c>
      <c r="D17" s="14">
        <v>8744</v>
      </c>
      <c r="E17" s="14">
        <v>1212</v>
      </c>
      <c r="F17" s="14">
        <v>7204</v>
      </c>
      <c r="G17" s="14">
        <v>12632</v>
      </c>
      <c r="H17" s="14">
        <v>10379</v>
      </c>
      <c r="I17" s="14">
        <v>10457</v>
      </c>
      <c r="J17" s="14">
        <v>7310</v>
      </c>
      <c r="K17" s="14">
        <v>10313</v>
      </c>
      <c r="L17" s="14">
        <v>3309</v>
      </c>
      <c r="M17" s="14">
        <v>1885</v>
      </c>
      <c r="N17" s="12">
        <f t="shared" si="2"/>
        <v>93035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657</v>
      </c>
      <c r="C18" s="14">
        <v>460</v>
      </c>
      <c r="D18" s="14">
        <v>571</v>
      </c>
      <c r="E18" s="14">
        <v>91</v>
      </c>
      <c r="F18" s="14">
        <v>433</v>
      </c>
      <c r="G18" s="14">
        <v>734</v>
      </c>
      <c r="H18" s="14">
        <v>642</v>
      </c>
      <c r="I18" s="14">
        <v>520</v>
      </c>
      <c r="J18" s="14">
        <v>519</v>
      </c>
      <c r="K18" s="14">
        <v>701</v>
      </c>
      <c r="L18" s="14">
        <v>315</v>
      </c>
      <c r="M18" s="14">
        <v>191</v>
      </c>
      <c r="N18" s="12">
        <f t="shared" si="2"/>
        <v>5834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</v>
      </c>
      <c r="C19" s="14">
        <v>5</v>
      </c>
      <c r="D19" s="14">
        <v>0</v>
      </c>
      <c r="E19" s="14">
        <v>2</v>
      </c>
      <c r="F19" s="14">
        <v>1</v>
      </c>
      <c r="G19" s="14">
        <v>2</v>
      </c>
      <c r="H19" s="14">
        <v>5</v>
      </c>
      <c r="I19" s="14">
        <v>10</v>
      </c>
      <c r="J19" s="14">
        <v>6</v>
      </c>
      <c r="K19" s="14">
        <v>5</v>
      </c>
      <c r="L19" s="14">
        <v>1</v>
      </c>
      <c r="M19" s="14">
        <v>0</v>
      </c>
      <c r="N19" s="12">
        <f t="shared" si="2"/>
        <v>42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111206</v>
      </c>
      <c r="C20" s="18">
        <f>C21+C22+C23</f>
        <v>70771</v>
      </c>
      <c r="D20" s="18">
        <f>D21+D22+D23</f>
        <v>66227</v>
      </c>
      <c r="E20" s="18">
        <f>E21+E22+E23</f>
        <v>9527</v>
      </c>
      <c r="F20" s="18">
        <f aca="true" t="shared" si="6" ref="F20:M20">F21+F22+F23</f>
        <v>54866</v>
      </c>
      <c r="G20" s="18">
        <f t="shared" si="6"/>
        <v>89901</v>
      </c>
      <c r="H20" s="18">
        <f t="shared" si="6"/>
        <v>93710</v>
      </c>
      <c r="I20" s="18">
        <f t="shared" si="6"/>
        <v>89987</v>
      </c>
      <c r="J20" s="18">
        <f t="shared" si="6"/>
        <v>59846</v>
      </c>
      <c r="K20" s="18">
        <f t="shared" si="6"/>
        <v>94409</v>
      </c>
      <c r="L20" s="18">
        <f t="shared" si="6"/>
        <v>33989</v>
      </c>
      <c r="M20" s="18">
        <f t="shared" si="6"/>
        <v>20308</v>
      </c>
      <c r="N20" s="12">
        <f aca="true" t="shared" si="7" ref="N20:N26">SUM(B20:M20)</f>
        <v>794747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57023</v>
      </c>
      <c r="C21" s="14">
        <v>39020</v>
      </c>
      <c r="D21" s="14">
        <v>33908</v>
      </c>
      <c r="E21" s="14">
        <v>5239</v>
      </c>
      <c r="F21" s="14">
        <v>27862</v>
      </c>
      <c r="G21" s="14">
        <v>46831</v>
      </c>
      <c r="H21" s="14">
        <v>52007</v>
      </c>
      <c r="I21" s="14">
        <v>49053</v>
      </c>
      <c r="J21" s="14">
        <v>31698</v>
      </c>
      <c r="K21" s="14">
        <v>48456</v>
      </c>
      <c r="L21" s="14">
        <v>17542</v>
      </c>
      <c r="M21" s="14">
        <v>10224</v>
      </c>
      <c r="N21" s="12">
        <f t="shared" si="7"/>
        <v>418863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52749</v>
      </c>
      <c r="C22" s="14">
        <v>30479</v>
      </c>
      <c r="D22" s="14">
        <v>31615</v>
      </c>
      <c r="E22" s="14">
        <v>4121</v>
      </c>
      <c r="F22" s="14">
        <v>26178</v>
      </c>
      <c r="G22" s="14">
        <v>41352</v>
      </c>
      <c r="H22" s="14">
        <v>40495</v>
      </c>
      <c r="I22" s="14">
        <v>39948</v>
      </c>
      <c r="J22" s="14">
        <v>27253</v>
      </c>
      <c r="K22" s="14">
        <v>44770</v>
      </c>
      <c r="L22" s="14">
        <v>16003</v>
      </c>
      <c r="M22" s="14">
        <v>9808</v>
      </c>
      <c r="N22" s="12">
        <f t="shared" si="7"/>
        <v>364771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1434</v>
      </c>
      <c r="C23" s="14">
        <v>1272</v>
      </c>
      <c r="D23" s="14">
        <v>704</v>
      </c>
      <c r="E23" s="14">
        <v>167</v>
      </c>
      <c r="F23" s="14">
        <v>826</v>
      </c>
      <c r="G23" s="14">
        <v>1718</v>
      </c>
      <c r="H23" s="14">
        <v>1208</v>
      </c>
      <c r="I23" s="14">
        <v>986</v>
      </c>
      <c r="J23" s="14">
        <v>895</v>
      </c>
      <c r="K23" s="14">
        <v>1183</v>
      </c>
      <c r="L23" s="14">
        <v>444</v>
      </c>
      <c r="M23" s="14">
        <v>276</v>
      </c>
      <c r="N23" s="12">
        <f t="shared" si="7"/>
        <v>11113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136204</v>
      </c>
      <c r="C24" s="14">
        <f>C25+C26</f>
        <v>99265</v>
      </c>
      <c r="D24" s="14">
        <f>D25+D26</f>
        <v>98142</v>
      </c>
      <c r="E24" s="14">
        <f>E25+E26</f>
        <v>16527</v>
      </c>
      <c r="F24" s="14">
        <f aca="true" t="shared" si="8" ref="F24:M24">F25+F26</f>
        <v>87857</v>
      </c>
      <c r="G24" s="14">
        <f t="shared" si="8"/>
        <v>136137</v>
      </c>
      <c r="H24" s="14">
        <f t="shared" si="8"/>
        <v>116790</v>
      </c>
      <c r="I24" s="14">
        <f t="shared" si="8"/>
        <v>100958</v>
      </c>
      <c r="J24" s="14">
        <f t="shared" si="8"/>
        <v>77064</v>
      </c>
      <c r="K24" s="14">
        <f t="shared" si="8"/>
        <v>83910</v>
      </c>
      <c r="L24" s="14">
        <f t="shared" si="8"/>
        <v>26569</v>
      </c>
      <c r="M24" s="14">
        <f t="shared" si="8"/>
        <v>15801</v>
      </c>
      <c r="N24" s="12">
        <f t="shared" si="7"/>
        <v>995224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60739</v>
      </c>
      <c r="C25" s="14">
        <v>52365</v>
      </c>
      <c r="D25" s="14">
        <v>49247</v>
      </c>
      <c r="E25" s="14">
        <v>9301</v>
      </c>
      <c r="F25" s="14">
        <v>45863</v>
      </c>
      <c r="G25" s="14">
        <v>73294</v>
      </c>
      <c r="H25" s="14">
        <v>64817</v>
      </c>
      <c r="I25" s="14">
        <v>46428</v>
      </c>
      <c r="J25" s="14">
        <v>40204</v>
      </c>
      <c r="K25" s="14">
        <v>39672</v>
      </c>
      <c r="L25" s="14">
        <v>12824</v>
      </c>
      <c r="M25" s="14">
        <v>6963</v>
      </c>
      <c r="N25" s="12">
        <f t="shared" si="7"/>
        <v>501717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75465</v>
      </c>
      <c r="C26" s="14">
        <v>46900</v>
      </c>
      <c r="D26" s="14">
        <v>48895</v>
      </c>
      <c r="E26" s="14">
        <v>7226</v>
      </c>
      <c r="F26" s="14">
        <v>41994</v>
      </c>
      <c r="G26" s="14">
        <v>62843</v>
      </c>
      <c r="H26" s="14">
        <v>51973</v>
      </c>
      <c r="I26" s="14">
        <v>54530</v>
      </c>
      <c r="J26" s="14">
        <v>36860</v>
      </c>
      <c r="K26" s="14">
        <v>44238</v>
      </c>
      <c r="L26" s="14">
        <v>13745</v>
      </c>
      <c r="M26" s="14">
        <v>8838</v>
      </c>
      <c r="N26" s="12">
        <f t="shared" si="7"/>
        <v>493507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903008.74848006</v>
      </c>
      <c r="C36" s="60">
        <f aca="true" t="shared" si="11" ref="C36:M36">C37+C38+C39+C40</f>
        <v>634923.8518495</v>
      </c>
      <c r="D36" s="60">
        <f t="shared" si="11"/>
        <v>628501.9306397</v>
      </c>
      <c r="E36" s="60">
        <f t="shared" si="11"/>
        <v>124097.75143519999</v>
      </c>
      <c r="F36" s="60">
        <f t="shared" si="11"/>
        <v>581883.5036592999</v>
      </c>
      <c r="G36" s="60">
        <f t="shared" si="11"/>
        <v>740816.192</v>
      </c>
      <c r="H36" s="60">
        <f t="shared" si="11"/>
        <v>788961.1717000002</v>
      </c>
      <c r="I36" s="60">
        <f t="shared" si="11"/>
        <v>712881.4398242</v>
      </c>
      <c r="J36" s="60">
        <f t="shared" si="11"/>
        <v>578822.7836154</v>
      </c>
      <c r="K36" s="60">
        <f t="shared" si="11"/>
        <v>692896.53450688</v>
      </c>
      <c r="L36" s="60">
        <f t="shared" si="11"/>
        <v>312271.76897639997</v>
      </c>
      <c r="M36" s="60">
        <f t="shared" si="11"/>
        <v>190505.73037104</v>
      </c>
      <c r="N36" s="60">
        <f>N37+N38+N39+N40</f>
        <v>6889571.407057681</v>
      </c>
    </row>
    <row r="37" spans="1:14" ht="18.75" customHeight="1">
      <c r="A37" s="57" t="s">
        <v>54</v>
      </c>
      <c r="B37" s="54">
        <f aca="true" t="shared" si="12" ref="B37:M37">B29*B7</f>
        <v>902427.7779000001</v>
      </c>
      <c r="C37" s="54">
        <f t="shared" si="12"/>
        <v>634376.4619999999</v>
      </c>
      <c r="D37" s="54">
        <f t="shared" si="12"/>
        <v>617989.3508</v>
      </c>
      <c r="E37" s="54">
        <f t="shared" si="12"/>
        <v>123751.12259999999</v>
      </c>
      <c r="F37" s="54">
        <f t="shared" si="12"/>
        <v>581416.7897999999</v>
      </c>
      <c r="G37" s="54">
        <f t="shared" si="12"/>
        <v>740336.6535</v>
      </c>
      <c r="H37" s="54">
        <f t="shared" si="12"/>
        <v>788244.2013000001</v>
      </c>
      <c r="I37" s="54">
        <f t="shared" si="12"/>
        <v>712385.544</v>
      </c>
      <c r="J37" s="54">
        <f t="shared" si="12"/>
        <v>578358.489</v>
      </c>
      <c r="K37" s="54">
        <f t="shared" si="12"/>
        <v>692328.0475999999</v>
      </c>
      <c r="L37" s="54">
        <f t="shared" si="12"/>
        <v>311910.48</v>
      </c>
      <c r="M37" s="54">
        <f t="shared" si="12"/>
        <v>190349.775</v>
      </c>
      <c r="N37" s="56">
        <f>SUM(B37:M37)</f>
        <v>6873874.693500001</v>
      </c>
    </row>
    <row r="38" spans="1:14" ht="18.75" customHeight="1">
      <c r="A38" s="57" t="s">
        <v>55</v>
      </c>
      <c r="B38" s="54">
        <f aca="true" t="shared" si="13" ref="B38:M38">B30*B7</f>
        <v>-2676.10941994</v>
      </c>
      <c r="C38" s="54">
        <f t="shared" si="13"/>
        <v>-1845.1301505</v>
      </c>
      <c r="D38" s="54">
        <f t="shared" si="13"/>
        <v>-1835.8901603</v>
      </c>
      <c r="E38" s="54">
        <f t="shared" si="13"/>
        <v>-299.6511648</v>
      </c>
      <c r="F38" s="54">
        <f t="shared" si="13"/>
        <v>-1694.6861407000001</v>
      </c>
      <c r="G38" s="54">
        <f t="shared" si="13"/>
        <v>-2182.6215</v>
      </c>
      <c r="H38" s="54">
        <f t="shared" si="13"/>
        <v>-2180.5896</v>
      </c>
      <c r="I38" s="54">
        <f t="shared" si="13"/>
        <v>-2050.7041758</v>
      </c>
      <c r="J38" s="54">
        <f t="shared" si="13"/>
        <v>-1654.3053846</v>
      </c>
      <c r="K38" s="54">
        <f t="shared" si="13"/>
        <v>-2033.75309312</v>
      </c>
      <c r="L38" s="54">
        <f t="shared" si="13"/>
        <v>-909.8710236</v>
      </c>
      <c r="M38" s="54">
        <f t="shared" si="13"/>
        <v>-563.08462896</v>
      </c>
      <c r="N38" s="25">
        <f>SUM(B38:M38)</f>
        <v>-19926.396442319998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8466.23999999999</v>
      </c>
      <c r="C42" s="25">
        <f aca="true" t="shared" si="15" ref="C42:M42">+C43+C46+C55+C56</f>
        <v>-14323.01000000001</v>
      </c>
      <c r="D42" s="25">
        <f t="shared" si="15"/>
        <v>-15976.619999999995</v>
      </c>
      <c r="E42" s="25">
        <f t="shared" si="15"/>
        <v>-29376.979999999996</v>
      </c>
      <c r="F42" s="25">
        <f t="shared" si="15"/>
        <v>-25517.800000000017</v>
      </c>
      <c r="G42" s="25">
        <f t="shared" si="15"/>
        <v>-8396.949999999997</v>
      </c>
      <c r="H42" s="25">
        <f t="shared" si="15"/>
        <v>-28079.61999999998</v>
      </c>
      <c r="I42" s="25">
        <f t="shared" si="15"/>
        <v>-11043.380000000005</v>
      </c>
      <c r="J42" s="25">
        <f t="shared" si="15"/>
        <v>-23237.89</v>
      </c>
      <c r="K42" s="25">
        <f t="shared" si="15"/>
        <v>-808.2400000000052</v>
      </c>
      <c r="L42" s="25">
        <f t="shared" si="15"/>
        <v>-25275.399999999987</v>
      </c>
      <c r="M42" s="25">
        <f t="shared" si="15"/>
        <v>-11920.970000000001</v>
      </c>
      <c r="N42" s="25">
        <f>+N43+N46+N55+N56</f>
        <v>-185490.6200000001</v>
      </c>
    </row>
    <row r="43" spans="1:14" ht="18.75" customHeight="1">
      <c r="A43" s="17" t="s">
        <v>59</v>
      </c>
      <c r="B43" s="26">
        <f>B44+B45</f>
        <v>-70189.8</v>
      </c>
      <c r="C43" s="26">
        <f>C44+C45</f>
        <v>-71329.8</v>
      </c>
      <c r="D43" s="26">
        <f>D44+D45</f>
        <v>-54115.8</v>
      </c>
      <c r="E43" s="26">
        <f>E44+E45</f>
        <v>-5316.2</v>
      </c>
      <c r="F43" s="26">
        <f aca="true" t="shared" si="16" ref="F43:M43">F44+F45</f>
        <v>-42970.4</v>
      </c>
      <c r="G43" s="26">
        <f t="shared" si="16"/>
        <v>-79568.2</v>
      </c>
      <c r="H43" s="26">
        <f t="shared" si="16"/>
        <v>-90394.4</v>
      </c>
      <c r="I43" s="26">
        <f t="shared" si="16"/>
        <v>-44232</v>
      </c>
      <c r="J43" s="26">
        <f t="shared" si="16"/>
        <v>-58622.6</v>
      </c>
      <c r="K43" s="26">
        <f t="shared" si="16"/>
        <v>-48165</v>
      </c>
      <c r="L43" s="26">
        <f t="shared" si="16"/>
        <v>-28663.4</v>
      </c>
      <c r="M43" s="26">
        <f t="shared" si="16"/>
        <v>-19136.8</v>
      </c>
      <c r="N43" s="25">
        <f aca="true" t="shared" si="17" ref="N43:N56">SUM(B43:M43)</f>
        <v>-612704.4</v>
      </c>
    </row>
    <row r="44" spans="1:25" ht="18.75" customHeight="1">
      <c r="A44" s="13" t="s">
        <v>60</v>
      </c>
      <c r="B44" s="20">
        <f>ROUND(-B9*$D$3,2)</f>
        <v>-70189.8</v>
      </c>
      <c r="C44" s="20">
        <f>ROUND(-C9*$D$3,2)</f>
        <v>-71329.8</v>
      </c>
      <c r="D44" s="20">
        <f>ROUND(-D9*$D$3,2)</f>
        <v>-54115.8</v>
      </c>
      <c r="E44" s="20">
        <f>ROUND(-E9*$D$3,2)</f>
        <v>-5316.2</v>
      </c>
      <c r="F44" s="20">
        <f aca="true" t="shared" si="18" ref="F44:M44">ROUND(-F9*$D$3,2)</f>
        <v>-42970.4</v>
      </c>
      <c r="G44" s="20">
        <f t="shared" si="18"/>
        <v>-79568.2</v>
      </c>
      <c r="H44" s="20">
        <f t="shared" si="18"/>
        <v>-90394.4</v>
      </c>
      <c r="I44" s="20">
        <f t="shared" si="18"/>
        <v>-44232</v>
      </c>
      <c r="J44" s="20">
        <f t="shared" si="18"/>
        <v>-58622.6</v>
      </c>
      <c r="K44" s="20">
        <f t="shared" si="18"/>
        <v>-48165</v>
      </c>
      <c r="L44" s="20">
        <f t="shared" si="18"/>
        <v>-28663.4</v>
      </c>
      <c r="M44" s="20">
        <f t="shared" si="18"/>
        <v>-19136.8</v>
      </c>
      <c r="N44" s="46">
        <f t="shared" si="17"/>
        <v>-612704.4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-38544.32</v>
      </c>
      <c r="C46" s="26">
        <f t="shared" si="20"/>
        <v>-25453.74</v>
      </c>
      <c r="D46" s="26">
        <f t="shared" si="20"/>
        <v>-42478.03</v>
      </c>
      <c r="E46" s="26">
        <f t="shared" si="20"/>
        <v>-39565.659999999996</v>
      </c>
      <c r="F46" s="26">
        <f t="shared" si="20"/>
        <v>-62439.08</v>
      </c>
      <c r="G46" s="26">
        <f t="shared" si="20"/>
        <v>-29003.09</v>
      </c>
      <c r="H46" s="26">
        <f t="shared" si="20"/>
        <v>-42818.21</v>
      </c>
      <c r="I46" s="26">
        <f t="shared" si="20"/>
        <v>-59175.850000000006</v>
      </c>
      <c r="J46" s="26">
        <f t="shared" si="20"/>
        <v>-38306.170000000006</v>
      </c>
      <c r="K46" s="26">
        <f t="shared" si="20"/>
        <v>-41582.79</v>
      </c>
      <c r="L46" s="26">
        <f t="shared" si="20"/>
        <v>-37704.119999999995</v>
      </c>
      <c r="M46" s="26">
        <f t="shared" si="20"/>
        <v>-16051.210000000001</v>
      </c>
      <c r="N46" s="26">
        <f>SUM(N47:N54)</f>
        <v>-473122.2700000001</v>
      </c>
    </row>
    <row r="47" spans="1:25" ht="18.75" customHeight="1">
      <c r="A47" s="13" t="s">
        <v>63</v>
      </c>
      <c r="B47" s="24">
        <v>-10740.82</v>
      </c>
      <c r="C47" s="24">
        <v>-7858.79</v>
      </c>
      <c r="D47" s="24">
        <v>-15755.57</v>
      </c>
      <c r="E47" s="24">
        <v>-27551.87</v>
      </c>
      <c r="F47" s="24">
        <v>-58172.51</v>
      </c>
      <c r="G47" s="24">
        <v>-23669.71</v>
      </c>
      <c r="H47" s="24">
        <v>-30482.33</v>
      </c>
      <c r="I47" s="24">
        <v>-54219.08</v>
      </c>
      <c r="J47" s="24">
        <v>-28248.66</v>
      </c>
      <c r="K47" s="24">
        <v>-36768.17</v>
      </c>
      <c r="L47" s="24">
        <v>-27453.96</v>
      </c>
      <c r="M47" s="24">
        <v>-13741.5</v>
      </c>
      <c r="N47" s="24">
        <f t="shared" si="17"/>
        <v>-334662.97000000003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-19000</v>
      </c>
      <c r="C49" s="24">
        <v>-11000</v>
      </c>
      <c r="D49" s="24">
        <v>-20000</v>
      </c>
      <c r="E49" s="24">
        <v>-10000</v>
      </c>
      <c r="F49" s="24">
        <v>0</v>
      </c>
      <c r="G49" s="24">
        <v>0</v>
      </c>
      <c r="H49" s="24">
        <v>-5500</v>
      </c>
      <c r="I49" s="24">
        <v>0</v>
      </c>
      <c r="J49" s="24">
        <v>-5000</v>
      </c>
      <c r="K49" s="24">
        <v>0</v>
      </c>
      <c r="L49" s="24">
        <v>-7000</v>
      </c>
      <c r="M49" s="24">
        <v>-1000</v>
      </c>
      <c r="N49" s="24">
        <f t="shared" si="17"/>
        <v>-78500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-2519</v>
      </c>
      <c r="C50" s="24">
        <v>-2144.72</v>
      </c>
      <c r="D50" s="24">
        <v>-2440.41</v>
      </c>
      <c r="E50" s="24">
        <v>-1157.18</v>
      </c>
      <c r="F50" s="24">
        <v>0</v>
      </c>
      <c r="G50" s="24">
        <v>0</v>
      </c>
      <c r="H50" s="24">
        <v>-1216.6</v>
      </c>
      <c r="I50" s="24">
        <v>0</v>
      </c>
      <c r="J50" s="24">
        <v>-1096.69</v>
      </c>
      <c r="K50" s="24">
        <v>0</v>
      </c>
      <c r="L50" s="24">
        <v>-1039.89</v>
      </c>
      <c r="M50" s="24">
        <v>-31.79</v>
      </c>
      <c r="N50" s="21">
        <f t="shared" si="17"/>
        <v>-11646.28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101</v>
      </c>
      <c r="B55" s="27">
        <v>117200.35999999999</v>
      </c>
      <c r="C55" s="27">
        <v>82460.53</v>
      </c>
      <c r="D55" s="27">
        <v>80617.21</v>
      </c>
      <c r="E55" s="27">
        <v>15504.88</v>
      </c>
      <c r="F55" s="27">
        <v>79891.68</v>
      </c>
      <c r="G55" s="27">
        <v>100174.34</v>
      </c>
      <c r="H55" s="27">
        <v>105132.99</v>
      </c>
      <c r="I55" s="27">
        <v>92364.47</v>
      </c>
      <c r="J55" s="27">
        <v>73690.88</v>
      </c>
      <c r="K55" s="27">
        <v>88939.55</v>
      </c>
      <c r="L55" s="27">
        <v>41092.12</v>
      </c>
      <c r="M55" s="27">
        <v>23267.04</v>
      </c>
      <c r="N55" s="24">
        <f t="shared" si="17"/>
        <v>900336.05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911474.98848006</v>
      </c>
      <c r="C58" s="29">
        <f t="shared" si="21"/>
        <v>620600.8418495</v>
      </c>
      <c r="D58" s="29">
        <f t="shared" si="21"/>
        <v>612525.3106397</v>
      </c>
      <c r="E58" s="29">
        <f t="shared" si="21"/>
        <v>94720.77143519999</v>
      </c>
      <c r="F58" s="29">
        <f t="shared" si="21"/>
        <v>556365.7036592999</v>
      </c>
      <c r="G58" s="29">
        <f t="shared" si="21"/>
        <v>732419.2420000001</v>
      </c>
      <c r="H58" s="29">
        <f t="shared" si="21"/>
        <v>760881.5517000002</v>
      </c>
      <c r="I58" s="29">
        <f t="shared" si="21"/>
        <v>701838.0598242</v>
      </c>
      <c r="J58" s="29">
        <f t="shared" si="21"/>
        <v>555584.8936154</v>
      </c>
      <c r="K58" s="29">
        <f t="shared" si="21"/>
        <v>692088.29450688</v>
      </c>
      <c r="L58" s="29">
        <f t="shared" si="21"/>
        <v>286996.3689764</v>
      </c>
      <c r="M58" s="29">
        <f t="shared" si="21"/>
        <v>178584.76037104</v>
      </c>
      <c r="N58" s="29">
        <f>SUM(B58:M58)</f>
        <v>6704080.787057679</v>
      </c>
      <c r="O58" s="73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72</v>
      </c>
      <c r="B61" s="36">
        <f>SUM(B62:B75)</f>
        <v>911474.99</v>
      </c>
      <c r="C61" s="36">
        <f aca="true" t="shared" si="22" ref="C61:M61">SUM(C62:C75)</f>
        <v>620600.84</v>
      </c>
      <c r="D61" s="36">
        <f t="shared" si="22"/>
        <v>612525.31</v>
      </c>
      <c r="E61" s="36">
        <f t="shared" si="22"/>
        <v>94720.77</v>
      </c>
      <c r="F61" s="36">
        <f t="shared" si="22"/>
        <v>556365.7</v>
      </c>
      <c r="G61" s="36">
        <f t="shared" si="22"/>
        <v>732419.24</v>
      </c>
      <c r="H61" s="36">
        <f t="shared" si="22"/>
        <v>760881.55</v>
      </c>
      <c r="I61" s="36">
        <f t="shared" si="22"/>
        <v>701838.06</v>
      </c>
      <c r="J61" s="36">
        <f t="shared" si="22"/>
        <v>555584.89</v>
      </c>
      <c r="K61" s="36">
        <f t="shared" si="22"/>
        <v>692088.3</v>
      </c>
      <c r="L61" s="36">
        <f t="shared" si="22"/>
        <v>286996.37</v>
      </c>
      <c r="M61" s="36">
        <f t="shared" si="22"/>
        <v>178584.77</v>
      </c>
      <c r="N61" s="29">
        <f>SUM(N62:N75)</f>
        <v>6704080.79</v>
      </c>
    </row>
    <row r="62" spans="1:15" ht="18.75" customHeight="1">
      <c r="A62" s="17" t="s">
        <v>73</v>
      </c>
      <c r="B62" s="36">
        <v>161364.95</v>
      </c>
      <c r="C62" s="36">
        <v>176875.58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338240.53</v>
      </c>
      <c r="O62"/>
    </row>
    <row r="63" spans="1:15" ht="18.75" customHeight="1">
      <c r="A63" s="17" t="s">
        <v>74</v>
      </c>
      <c r="B63" s="36">
        <v>750110.04</v>
      </c>
      <c r="C63" s="36">
        <v>443725.26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1193835.3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612525.31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612525.31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94720.77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94720.77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556365.7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556365.7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732419.24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732419.24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602575.39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602575.39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158306.16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158306.16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701838.06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701838.06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555584.89</v>
      </c>
      <c r="K71" s="35">
        <v>0</v>
      </c>
      <c r="L71" s="35">
        <v>0</v>
      </c>
      <c r="M71" s="35">
        <v>0</v>
      </c>
      <c r="N71" s="29">
        <f t="shared" si="23"/>
        <v>555584.89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692088.3</v>
      </c>
      <c r="L72" s="35">
        <v>0</v>
      </c>
      <c r="M72" s="61"/>
      <c r="N72" s="26">
        <f t="shared" si="23"/>
        <v>692088.3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286996.37</v>
      </c>
      <c r="M73" s="35">
        <v>0</v>
      </c>
      <c r="N73" s="29">
        <f t="shared" si="23"/>
        <v>286996.37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178584.77</v>
      </c>
      <c r="N74" s="26">
        <f t="shared" si="23"/>
        <v>178584.77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4">
        <v>2.3437836101867195</v>
      </c>
      <c r="C79" s="44">
        <v>2.291100703106722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87</v>
      </c>
      <c r="B80" s="44">
        <v>2.039691477878465</v>
      </c>
      <c r="C80" s="44">
        <v>1.9252203441590747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88</v>
      </c>
      <c r="B81" s="44">
        <v>0</v>
      </c>
      <c r="C81" s="44">
        <v>0</v>
      </c>
      <c r="D81" s="22">
        <f>(D$37+D$38+D$39)/D$7</f>
        <v>1.869184025827857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89</v>
      </c>
      <c r="B82" s="44">
        <v>0</v>
      </c>
      <c r="C82" s="44">
        <v>0</v>
      </c>
      <c r="D82" s="44">
        <v>0</v>
      </c>
      <c r="E82" s="22">
        <f>(E$37+E$38+E$39)/E$7</f>
        <v>2.6014663948850174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2.1830509692859765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1.731020508686458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2.0360044676881808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1.9924296100477656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1.977375505380299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2.2272865868422875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2.129447104708471</v>
      </c>
      <c r="L89" s="44">
        <v>0</v>
      </c>
      <c r="M89" s="44">
        <v>0</v>
      </c>
      <c r="N89" s="26"/>
      <c r="W89"/>
    </row>
    <row r="90" spans="1:24" ht="18.75" customHeight="1">
      <c r="A90" s="17" t="s">
        <v>97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2.528925890641399</v>
      </c>
      <c r="M90" s="44">
        <v>0</v>
      </c>
      <c r="N90" s="62"/>
      <c r="X90"/>
    </row>
    <row r="91" spans="1:25" ht="18.75" customHeight="1">
      <c r="A91" s="34" t="s">
        <v>98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2.4770277909092564</v>
      </c>
      <c r="N91" s="50"/>
      <c r="Y91"/>
    </row>
    <row r="92" spans="1:13" ht="54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2017-06-22T22:12:05Z</dcterms:modified>
  <cp:category/>
  <cp:version/>
  <cp:contentType/>
  <cp:contentStatus/>
</cp:coreProperties>
</file>