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<sst xmlns="http://schemas.openxmlformats.org/spreadsheetml/2006/main" count="106" uniqueCount="104">
  <si>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</si>
  <si>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</si>
  <si>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</si>
  <si>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</si>
  <si>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</si>
  <si>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</si>
  <si>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</si>
  <si>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</si>
  <si>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</si>
  <si>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</si>
  <si>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</si>
  <si>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</si>
  <si>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</si>
  <si>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</si>
  <si>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</si>
  <si>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</si>
  <si>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</si>
  <si>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</si>
  <si>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</si>
  <si>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</si>
  <si>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</si>
  <si>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</si>
  <si>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</si>
  <si>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</si>
  <si>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</si>
  <si>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</si>
  <si>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</si>
  <si>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</si>
  <si>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</si>
  <si>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</si>
  <si>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</si>
  <si>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</si>
  <si>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</si>
  <si>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</si>
  <si>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</si>
  <si>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</si>
  <si>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</si>
  <si>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</si>
  <si>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</si>
  <si>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</si>
  <si>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</si>
  <si>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</si>
  <si>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</si>
  <si>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</si>
  <si>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</si>
  <si>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</si>
  <si>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</si>
  <si>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</si>
  <si>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</si>
  <si>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</si>
  <si>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</si>
  <si>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</si>
  <si>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</si>
  <si>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</si>
  <si>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</si>
  <si>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</si>
  <si>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</si>
  <si>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</si>
  <si>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</si>
  <si>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</si>
  <si>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</si>
  <si>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</si>
  <si>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</si>
  <si>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</si>
  <si>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</si>
  <si>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</si>
  <si>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</si>
  <si>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</si>
  <si>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</si>
  <si>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</si>
  <si>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</si>
  <si>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</si>
  <si>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</si>
  <si>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</si>
  <si>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</si>
  <si>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</si>
  <si>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</si>
  <si>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</si>
  <si>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</si>
  <si>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</si>
  <si>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</si>
  <si>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</si>
  <si>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</si>
  <si>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</si>
  <si>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</si>
  <si>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</si>
  <si>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</si>
  <si>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</si>
  <si>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</si>
  <si>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</si>
  <si>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</si>
  <si>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</si>
  <si>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</si>
  <si>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</si>
  <si>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</si>
  <si>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</si>
  <si>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</si>
  <si>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</si>
  <si>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</si>
  <si>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14/06/17 - VENCIMENTO 22/06/17</t>
  </si>
  <si>
    <t>5.2.8. Ajuste de Remuneração Previsto Contratualmente (1)</t>
  </si>
  <si>
    <t>5.3. Revisão de Remuneração pelo Transporte Coletivo (2)</t>
  </si>
  <si>
    <t>Nota:  (1) Ajuste de remuneração previsto contratualmente, período de 04 a 24/05/17, parcela 2/8.
               (2) Revisão referente ao reajuste da tarifa de remuneração, período de 01/05 a 11/06/17, parcela 3/9.
               (3) Tarifa de remuneração de cada empresa considerando o  reequilibrio interno estabelecido e informado pelo consórcio. Não consideram os acertos financeiros previstos no item 7.</t>
  </si>
  <si>
    <t>8. Tarifa de Remuneração por Passageiro (3)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</si>
</sst>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529865</v>
      </c>
      <c r="C7" s="10">
        <f>C8+C20+C24</f>
        <v>394212</v>
      </c>
      <c r="D7" s="10">
        <f>D8+D20+D24</f>
        <v>395532</v>
      </c>
      <c r="E7" s="10">
        <f>E8+E20+E24</f>
        <v>57639</v>
      </c>
      <c r="F7" s="10">
        <f aca="true" t="shared" si="0" ref="F7:M7">F8+F20+F24</f>
        <v>341091</v>
      </c>
      <c r="G7" s="10">
        <f t="shared" si="0"/>
        <v>544317</v>
      </c>
      <c r="H7" s="10">
        <f t="shared" si="0"/>
        <v>489469</v>
      </c>
      <c r="I7" s="10">
        <f t="shared" si="0"/>
        <v>439705</v>
      </c>
      <c r="J7" s="10">
        <f t="shared" si="0"/>
        <v>315110</v>
      </c>
      <c r="K7" s="10">
        <f t="shared" si="0"/>
        <v>384670</v>
      </c>
      <c r="L7" s="10">
        <f t="shared" si="0"/>
        <v>156224</v>
      </c>
      <c r="M7" s="10">
        <f t="shared" si="0"/>
        <v>92228</v>
      </c>
      <c r="N7" s="10">
        <f>+N8+N20+N24</f>
        <v>4140062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216758</v>
      </c>
      <c r="C8" s="12">
        <f>+C9+C12+C16</f>
        <v>175743</v>
      </c>
      <c r="D8" s="12">
        <f>+D9+D12+D16</f>
        <v>191324</v>
      </c>
      <c r="E8" s="12">
        <f>+E9+E12+E16</f>
        <v>25095</v>
      </c>
      <c r="F8" s="12">
        <f aca="true" t="shared" si="1" ref="F8:M8">+F9+F12+F16</f>
        <v>150798</v>
      </c>
      <c r="G8" s="12">
        <f t="shared" si="1"/>
        <v>248241</v>
      </c>
      <c r="H8" s="12">
        <f t="shared" si="1"/>
        <v>217144</v>
      </c>
      <c r="I8" s="12">
        <f t="shared" si="1"/>
        <v>199125</v>
      </c>
      <c r="J8" s="12">
        <f t="shared" si="1"/>
        <v>142262</v>
      </c>
      <c r="K8" s="12">
        <f t="shared" si="1"/>
        <v>164440</v>
      </c>
      <c r="L8" s="12">
        <f t="shared" si="1"/>
        <v>77011</v>
      </c>
      <c r="M8" s="12">
        <f t="shared" si="1"/>
        <v>46888</v>
      </c>
      <c r="N8" s="12">
        <f>SUM(B8:M8)</f>
        <v>1854829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18894</v>
      </c>
      <c r="C9" s="14">
        <v>20239</v>
      </c>
      <c r="D9" s="14">
        <v>14129</v>
      </c>
      <c r="E9" s="14">
        <v>1428</v>
      </c>
      <c r="F9" s="14">
        <v>12156</v>
      </c>
      <c r="G9" s="14">
        <v>22017</v>
      </c>
      <c r="H9" s="14">
        <v>25507</v>
      </c>
      <c r="I9" s="14">
        <v>11861</v>
      </c>
      <c r="J9" s="14">
        <v>15558</v>
      </c>
      <c r="K9" s="14">
        <v>12517</v>
      </c>
      <c r="L9" s="14">
        <v>8375</v>
      </c>
      <c r="M9" s="14">
        <v>5752</v>
      </c>
      <c r="N9" s="12">
        <f aca="true" t="shared" si="2" ref="N9:N19">SUM(B9:M9)</f>
        <v>168433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18894</v>
      </c>
      <c r="C10" s="14">
        <f>+C9-C11</f>
        <v>20239</v>
      </c>
      <c r="D10" s="14">
        <f>+D9-D11</f>
        <v>14129</v>
      </c>
      <c r="E10" s="14">
        <f>+E9-E11</f>
        <v>1428</v>
      </c>
      <c r="F10" s="14">
        <f aca="true" t="shared" si="3" ref="F10:M10">+F9-F11</f>
        <v>12156</v>
      </c>
      <c r="G10" s="14">
        <f t="shared" si="3"/>
        <v>22017</v>
      </c>
      <c r="H10" s="14">
        <f t="shared" si="3"/>
        <v>25507</v>
      </c>
      <c r="I10" s="14">
        <f t="shared" si="3"/>
        <v>11861</v>
      </c>
      <c r="J10" s="14">
        <f t="shared" si="3"/>
        <v>15558</v>
      </c>
      <c r="K10" s="14">
        <f t="shared" si="3"/>
        <v>12517</v>
      </c>
      <c r="L10" s="14">
        <f t="shared" si="3"/>
        <v>8375</v>
      </c>
      <c r="M10" s="14">
        <f t="shared" si="3"/>
        <v>5752</v>
      </c>
      <c r="N10" s="12">
        <f t="shared" si="2"/>
        <v>168433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183696</v>
      </c>
      <c r="C12" s="14">
        <f>C13+C14+C15</f>
        <v>144986</v>
      </c>
      <c r="D12" s="14">
        <f>D13+D14+D15</f>
        <v>166464</v>
      </c>
      <c r="E12" s="14">
        <f>E13+E14+E15</f>
        <v>22195</v>
      </c>
      <c r="F12" s="14">
        <f aca="true" t="shared" si="4" ref="F12:M12">F13+F14+F15</f>
        <v>129450</v>
      </c>
      <c r="G12" s="14">
        <f t="shared" si="4"/>
        <v>209874</v>
      </c>
      <c r="H12" s="14">
        <f t="shared" si="4"/>
        <v>178465</v>
      </c>
      <c r="I12" s="14">
        <f t="shared" si="4"/>
        <v>173934</v>
      </c>
      <c r="J12" s="14">
        <f t="shared" si="4"/>
        <v>117848</v>
      </c>
      <c r="K12" s="14">
        <f t="shared" si="4"/>
        <v>139697</v>
      </c>
      <c r="L12" s="14">
        <f t="shared" si="4"/>
        <v>64138</v>
      </c>
      <c r="M12" s="14">
        <f t="shared" si="4"/>
        <v>38755</v>
      </c>
      <c r="N12" s="12">
        <f t="shared" si="2"/>
        <v>1569502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86849</v>
      </c>
      <c r="C13" s="14">
        <v>70934</v>
      </c>
      <c r="D13" s="14">
        <v>77964</v>
      </c>
      <c r="E13" s="14">
        <v>10632</v>
      </c>
      <c r="F13" s="14">
        <v>59791</v>
      </c>
      <c r="G13" s="14">
        <v>99089</v>
      </c>
      <c r="H13" s="14">
        <v>89204</v>
      </c>
      <c r="I13" s="14">
        <v>84796</v>
      </c>
      <c r="J13" s="14">
        <v>56089</v>
      </c>
      <c r="K13" s="14">
        <v>65483</v>
      </c>
      <c r="L13" s="14">
        <v>29904</v>
      </c>
      <c r="M13" s="14">
        <v>17858</v>
      </c>
      <c r="N13" s="12">
        <f t="shared" si="2"/>
        <v>748593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91873</v>
      </c>
      <c r="C14" s="14">
        <v>67983</v>
      </c>
      <c r="D14" s="14">
        <v>85232</v>
      </c>
      <c r="E14" s="14">
        <v>10759</v>
      </c>
      <c r="F14" s="14">
        <v>65399</v>
      </c>
      <c r="G14" s="14">
        <v>101941</v>
      </c>
      <c r="H14" s="14">
        <v>83275</v>
      </c>
      <c r="I14" s="14">
        <v>85681</v>
      </c>
      <c r="J14" s="14">
        <v>58098</v>
      </c>
      <c r="K14" s="14">
        <v>70711</v>
      </c>
      <c r="L14" s="14">
        <v>32191</v>
      </c>
      <c r="M14" s="14">
        <v>19990</v>
      </c>
      <c r="N14" s="12">
        <f t="shared" si="2"/>
        <v>773133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4974</v>
      </c>
      <c r="C15" s="14">
        <v>6069</v>
      </c>
      <c r="D15" s="14">
        <v>3268</v>
      </c>
      <c r="E15" s="14">
        <v>804</v>
      </c>
      <c r="F15" s="14">
        <v>4260</v>
      </c>
      <c r="G15" s="14">
        <v>8844</v>
      </c>
      <c r="H15" s="14">
        <v>5986</v>
      </c>
      <c r="I15" s="14">
        <v>3457</v>
      </c>
      <c r="J15" s="14">
        <v>3661</v>
      </c>
      <c r="K15" s="14">
        <v>3503</v>
      </c>
      <c r="L15" s="14">
        <v>2043</v>
      </c>
      <c r="M15" s="14">
        <v>907</v>
      </c>
      <c r="N15" s="12">
        <f t="shared" si="2"/>
        <v>47776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14168</v>
      </c>
      <c r="C16" s="14">
        <f>C17+C18+C19</f>
        <v>10518</v>
      </c>
      <c r="D16" s="14">
        <f>D17+D18+D19</f>
        <v>10731</v>
      </c>
      <c r="E16" s="14">
        <f>E17+E18+E19</f>
        <v>1472</v>
      </c>
      <c r="F16" s="14">
        <f aca="true" t="shared" si="5" ref="F16:M16">F17+F18+F19</f>
        <v>9192</v>
      </c>
      <c r="G16" s="14">
        <f t="shared" si="5"/>
        <v>16350</v>
      </c>
      <c r="H16" s="14">
        <f t="shared" si="5"/>
        <v>13172</v>
      </c>
      <c r="I16" s="14">
        <f t="shared" si="5"/>
        <v>13330</v>
      </c>
      <c r="J16" s="14">
        <f t="shared" si="5"/>
        <v>8856</v>
      </c>
      <c r="K16" s="14">
        <f t="shared" si="5"/>
        <v>12226</v>
      </c>
      <c r="L16" s="14">
        <f t="shared" si="5"/>
        <v>4498</v>
      </c>
      <c r="M16" s="14">
        <f t="shared" si="5"/>
        <v>2381</v>
      </c>
      <c r="N16" s="12">
        <f t="shared" si="2"/>
        <v>116894</v>
      </c>
    </row>
    <row r="17" spans="1:25" ht="18.75" customHeight="1">
      <c r="A17" s="15" t="s">
        <v>16</v>
      </c>
      <c r="B17" s="14">
        <v>13242</v>
      </c>
      <c r="C17" s="14">
        <v>9839</v>
      </c>
      <c r="D17" s="14">
        <v>10014</v>
      </c>
      <c r="E17" s="14">
        <v>1357</v>
      </c>
      <c r="F17" s="14">
        <v>8612</v>
      </c>
      <c r="G17" s="14">
        <v>15319</v>
      </c>
      <c r="H17" s="14">
        <v>12323</v>
      </c>
      <c r="I17" s="14">
        <v>12608</v>
      </c>
      <c r="J17" s="14">
        <v>8195</v>
      </c>
      <c r="K17" s="14">
        <v>11338</v>
      </c>
      <c r="L17" s="14">
        <v>4106</v>
      </c>
      <c r="M17" s="14">
        <v>2157</v>
      </c>
      <c r="N17" s="12">
        <f t="shared" si="2"/>
        <v>109110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912</v>
      </c>
      <c r="C18" s="14">
        <v>669</v>
      </c>
      <c r="D18" s="14">
        <v>717</v>
      </c>
      <c r="E18" s="14">
        <v>113</v>
      </c>
      <c r="F18" s="14">
        <v>579</v>
      </c>
      <c r="G18" s="14">
        <v>1027</v>
      </c>
      <c r="H18" s="14">
        <v>841</v>
      </c>
      <c r="I18" s="14">
        <v>716</v>
      </c>
      <c r="J18" s="14">
        <v>659</v>
      </c>
      <c r="K18" s="14">
        <v>874</v>
      </c>
      <c r="L18" s="14">
        <v>392</v>
      </c>
      <c r="M18" s="14">
        <v>224</v>
      </c>
      <c r="N18" s="12">
        <f t="shared" si="2"/>
        <v>7723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</v>
      </c>
      <c r="C19" s="14">
        <v>10</v>
      </c>
      <c r="D19" s="14">
        <v>0</v>
      </c>
      <c r="E19" s="14">
        <v>2</v>
      </c>
      <c r="F19" s="14">
        <v>1</v>
      </c>
      <c r="G19" s="14">
        <v>4</v>
      </c>
      <c r="H19" s="14">
        <v>8</v>
      </c>
      <c r="I19" s="14">
        <v>6</v>
      </c>
      <c r="J19" s="14">
        <v>2</v>
      </c>
      <c r="K19" s="14">
        <v>14</v>
      </c>
      <c r="L19" s="14">
        <v>0</v>
      </c>
      <c r="M19" s="14">
        <v>0</v>
      </c>
      <c r="N19" s="12">
        <f t="shared" si="2"/>
        <v>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132895</v>
      </c>
      <c r="C20" s="18">
        <f>C21+C22+C23</f>
        <v>85224</v>
      </c>
      <c r="D20" s="18">
        <f>D21+D22+D23</f>
        <v>78513</v>
      </c>
      <c r="E20" s="18">
        <f>E21+E22+E23</f>
        <v>11461</v>
      </c>
      <c r="F20" s="18">
        <f aca="true" t="shared" si="6" ref="F20:M20">F21+F22+F23</f>
        <v>67087</v>
      </c>
      <c r="G20" s="18">
        <f t="shared" si="6"/>
        <v>110612</v>
      </c>
      <c r="H20" s="18">
        <f t="shared" si="6"/>
        <v>114262</v>
      </c>
      <c r="I20" s="18">
        <f t="shared" si="6"/>
        <v>107082</v>
      </c>
      <c r="J20" s="18">
        <f t="shared" si="6"/>
        <v>72177</v>
      </c>
      <c r="K20" s="18">
        <f t="shared" si="6"/>
        <v>108672</v>
      </c>
      <c r="L20" s="18">
        <f t="shared" si="6"/>
        <v>42106</v>
      </c>
      <c r="M20" s="18">
        <f t="shared" si="6"/>
        <v>23763</v>
      </c>
      <c r="N20" s="12">
        <f aca="true" t="shared" si="7" ref="N20:N26">SUM(B20:M20)</f>
        <v>953854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67894</v>
      </c>
      <c r="C21" s="14">
        <v>47019</v>
      </c>
      <c r="D21" s="14">
        <v>41126</v>
      </c>
      <c r="E21" s="14">
        <v>6250</v>
      </c>
      <c r="F21" s="14">
        <v>34511</v>
      </c>
      <c r="G21" s="14">
        <v>58282</v>
      </c>
      <c r="H21" s="14">
        <v>63821</v>
      </c>
      <c r="I21" s="14">
        <v>57760</v>
      </c>
      <c r="J21" s="14">
        <v>38485</v>
      </c>
      <c r="K21" s="14">
        <v>56249</v>
      </c>
      <c r="L21" s="14">
        <v>21861</v>
      </c>
      <c r="M21" s="14">
        <v>12060</v>
      </c>
      <c r="N21" s="12">
        <f t="shared" si="7"/>
        <v>505318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62375</v>
      </c>
      <c r="C22" s="14">
        <v>35977</v>
      </c>
      <c r="D22" s="14">
        <v>36196</v>
      </c>
      <c r="E22" s="14">
        <v>4943</v>
      </c>
      <c r="F22" s="14">
        <v>30981</v>
      </c>
      <c r="G22" s="14">
        <v>49225</v>
      </c>
      <c r="H22" s="14">
        <v>48138</v>
      </c>
      <c r="I22" s="14">
        <v>47541</v>
      </c>
      <c r="J22" s="14">
        <v>32091</v>
      </c>
      <c r="K22" s="14">
        <v>50507</v>
      </c>
      <c r="L22" s="14">
        <v>19355</v>
      </c>
      <c r="M22" s="14">
        <v>11307</v>
      </c>
      <c r="N22" s="12">
        <f t="shared" si="7"/>
        <v>428636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2626</v>
      </c>
      <c r="C23" s="14">
        <v>2228</v>
      </c>
      <c r="D23" s="14">
        <v>1191</v>
      </c>
      <c r="E23" s="14">
        <v>268</v>
      </c>
      <c r="F23" s="14">
        <v>1595</v>
      </c>
      <c r="G23" s="14">
        <v>3105</v>
      </c>
      <c r="H23" s="14">
        <v>2303</v>
      </c>
      <c r="I23" s="14">
        <v>1781</v>
      </c>
      <c r="J23" s="14">
        <v>1601</v>
      </c>
      <c r="K23" s="14">
        <v>1916</v>
      </c>
      <c r="L23" s="14">
        <v>890</v>
      </c>
      <c r="M23" s="14">
        <v>396</v>
      </c>
      <c r="N23" s="12">
        <f t="shared" si="7"/>
        <v>19900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180212</v>
      </c>
      <c r="C24" s="14">
        <f>C25+C26</f>
        <v>133245</v>
      </c>
      <c r="D24" s="14">
        <f>D25+D26</f>
        <v>125695</v>
      </c>
      <c r="E24" s="14">
        <f>E25+E26</f>
        <v>21083</v>
      </c>
      <c r="F24" s="14">
        <f aca="true" t="shared" si="8" ref="F24:M24">F25+F26</f>
        <v>123206</v>
      </c>
      <c r="G24" s="14">
        <f t="shared" si="8"/>
        <v>185464</v>
      </c>
      <c r="H24" s="14">
        <f t="shared" si="8"/>
        <v>158063</v>
      </c>
      <c r="I24" s="14">
        <f t="shared" si="8"/>
        <v>133498</v>
      </c>
      <c r="J24" s="14">
        <f t="shared" si="8"/>
        <v>100671</v>
      </c>
      <c r="K24" s="14">
        <f t="shared" si="8"/>
        <v>111558</v>
      </c>
      <c r="L24" s="14">
        <f t="shared" si="8"/>
        <v>37107</v>
      </c>
      <c r="M24" s="14">
        <f t="shared" si="8"/>
        <v>21577</v>
      </c>
      <c r="N24" s="12">
        <f t="shared" si="7"/>
        <v>1331379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71257</v>
      </c>
      <c r="C25" s="14">
        <v>61936</v>
      </c>
      <c r="D25" s="14">
        <v>57403</v>
      </c>
      <c r="E25" s="14">
        <v>10652</v>
      </c>
      <c r="F25" s="14">
        <v>55847</v>
      </c>
      <c r="G25" s="14">
        <v>89768</v>
      </c>
      <c r="H25" s="14">
        <v>78483</v>
      </c>
      <c r="I25" s="14">
        <v>55192</v>
      </c>
      <c r="J25" s="14">
        <v>47514</v>
      </c>
      <c r="K25" s="14">
        <v>47042</v>
      </c>
      <c r="L25" s="14">
        <v>16051</v>
      </c>
      <c r="M25" s="14">
        <v>8363</v>
      </c>
      <c r="N25" s="12">
        <f t="shared" si="7"/>
        <v>599508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108955</v>
      </c>
      <c r="C26" s="14">
        <v>71309</v>
      </c>
      <c r="D26" s="14">
        <v>68292</v>
      </c>
      <c r="E26" s="14">
        <v>10431</v>
      </c>
      <c r="F26" s="14">
        <v>67359</v>
      </c>
      <c r="G26" s="14">
        <v>95696</v>
      </c>
      <c r="H26" s="14">
        <v>79580</v>
      </c>
      <c r="I26" s="14">
        <v>78306</v>
      </c>
      <c r="J26" s="14">
        <v>53157</v>
      </c>
      <c r="K26" s="14">
        <v>64516</v>
      </c>
      <c r="L26" s="14">
        <v>21056</v>
      </c>
      <c r="M26" s="14">
        <v>13214</v>
      </c>
      <c r="N26" s="12">
        <f t="shared" si="7"/>
        <v>731871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1106809.8085629004</v>
      </c>
      <c r="C36" s="60">
        <f aca="true" t="shared" si="11" ref="C36:M36">C37+C38+C39+C40</f>
        <v>795598.5086659999</v>
      </c>
      <c r="D36" s="60">
        <f t="shared" si="11"/>
        <v>749086.1695766</v>
      </c>
      <c r="E36" s="60">
        <f t="shared" si="11"/>
        <v>149811.3086576</v>
      </c>
      <c r="F36" s="60">
        <f t="shared" si="11"/>
        <v>744014.5587765499</v>
      </c>
      <c r="G36" s="60">
        <f t="shared" si="11"/>
        <v>941500.1216</v>
      </c>
      <c r="H36" s="60">
        <f t="shared" si="11"/>
        <v>990988.6303000002</v>
      </c>
      <c r="I36" s="60">
        <f t="shared" si="11"/>
        <v>868902.550019</v>
      </c>
      <c r="J36" s="60">
        <f t="shared" si="11"/>
        <v>701390.009273</v>
      </c>
      <c r="K36" s="60">
        <f t="shared" si="11"/>
        <v>818660.3191792</v>
      </c>
      <c r="L36" s="60">
        <f t="shared" si="11"/>
        <v>394741.8365203199</v>
      </c>
      <c r="M36" s="60">
        <f t="shared" si="11"/>
        <v>228308.09823168002</v>
      </c>
      <c r="N36" s="60">
        <f>N37+N38+N39+N40</f>
        <v>8489811.919362849</v>
      </c>
    </row>
    <row r="37" spans="1:14" ht="18.75" customHeight="1">
      <c r="A37" s="57" t="s">
        <v>54</v>
      </c>
      <c r="B37" s="54">
        <f aca="true" t="shared" si="12" ref="B37:M37">B29*B7</f>
        <v>1106834.9985000002</v>
      </c>
      <c r="C37" s="54">
        <f t="shared" si="12"/>
        <v>795519.8159999999</v>
      </c>
      <c r="D37" s="54">
        <f t="shared" si="12"/>
        <v>738932.8824</v>
      </c>
      <c r="E37" s="54">
        <f t="shared" si="12"/>
        <v>149527.0938</v>
      </c>
      <c r="F37" s="54">
        <f t="shared" si="12"/>
        <v>744021.7982999999</v>
      </c>
      <c r="G37" s="54">
        <f t="shared" si="12"/>
        <v>941613.9783</v>
      </c>
      <c r="H37" s="54">
        <f t="shared" si="12"/>
        <v>990832.0967000001</v>
      </c>
      <c r="I37" s="54">
        <f t="shared" si="12"/>
        <v>868857.08</v>
      </c>
      <c r="J37" s="54">
        <f t="shared" si="12"/>
        <v>701277.3049999999</v>
      </c>
      <c r="K37" s="54">
        <f t="shared" si="12"/>
        <v>818462.3589999999</v>
      </c>
      <c r="L37" s="54">
        <f t="shared" si="12"/>
        <v>394621.82399999996</v>
      </c>
      <c r="M37" s="54">
        <f t="shared" si="12"/>
        <v>228264.30000000002</v>
      </c>
      <c r="N37" s="56">
        <f>SUM(B37:M37)</f>
        <v>8478765.532</v>
      </c>
    </row>
    <row r="38" spans="1:14" ht="18.75" customHeight="1">
      <c r="A38" s="57" t="s">
        <v>55</v>
      </c>
      <c r="B38" s="54">
        <f aca="true" t="shared" si="13" ref="B38:M38">B30*B7</f>
        <v>-3282.2699371</v>
      </c>
      <c r="C38" s="54">
        <f t="shared" si="13"/>
        <v>-2313.827334</v>
      </c>
      <c r="D38" s="54">
        <f t="shared" si="13"/>
        <v>-2195.1828234</v>
      </c>
      <c r="E38" s="54">
        <f t="shared" si="13"/>
        <v>-362.0651424</v>
      </c>
      <c r="F38" s="54">
        <f t="shared" si="13"/>
        <v>-2168.63952345</v>
      </c>
      <c r="G38" s="54">
        <f t="shared" si="13"/>
        <v>-2776.0167</v>
      </c>
      <c r="H38" s="54">
        <f t="shared" si="13"/>
        <v>-2741.0264</v>
      </c>
      <c r="I38" s="54">
        <f t="shared" si="13"/>
        <v>-2501.129981</v>
      </c>
      <c r="J38" s="54">
        <f t="shared" si="13"/>
        <v>-2005.895727</v>
      </c>
      <c r="K38" s="54">
        <f t="shared" si="13"/>
        <v>-2404.2798208</v>
      </c>
      <c r="L38" s="54">
        <f t="shared" si="13"/>
        <v>-1151.1474796799998</v>
      </c>
      <c r="M38" s="54">
        <f t="shared" si="13"/>
        <v>-675.24176832</v>
      </c>
      <c r="N38" s="25">
        <f>SUM(B38:M38)</f>
        <v>-24576.72263715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39118.65999999999</v>
      </c>
      <c r="C42" s="25">
        <f aca="true" t="shared" si="15" ref="C42:M42">+C43+C46+C55+C56</f>
        <v>1102.1000000000058</v>
      </c>
      <c r="D42" s="25">
        <f t="shared" si="15"/>
        <v>22644.960000000006</v>
      </c>
      <c r="E42" s="25">
        <f t="shared" si="15"/>
        <v>8221.869999999999</v>
      </c>
      <c r="F42" s="25">
        <f t="shared" si="15"/>
        <v>29432.30999999999</v>
      </c>
      <c r="G42" s="25">
        <f t="shared" si="15"/>
        <v>11176.359999999986</v>
      </c>
      <c r="H42" s="25">
        <f t="shared" si="15"/>
        <v>2087.1100000000006</v>
      </c>
      <c r="I42" s="25">
        <f t="shared" si="15"/>
        <v>42335.899999999994</v>
      </c>
      <c r="J42" s="25">
        <f t="shared" si="15"/>
        <v>10609.660000000003</v>
      </c>
      <c r="K42" s="25">
        <f t="shared" si="15"/>
        <v>36560.33</v>
      </c>
      <c r="L42" s="25">
        <f t="shared" si="15"/>
        <v>7056.850000000006</v>
      </c>
      <c r="M42" s="25">
        <f t="shared" si="15"/>
        <v>131.52000000000407</v>
      </c>
      <c r="N42" s="25">
        <f>+N43+N46+N55+N56</f>
        <v>210477.63000000012</v>
      </c>
    </row>
    <row r="43" spans="1:14" ht="18.75" customHeight="1">
      <c r="A43" s="17" t="s">
        <v>59</v>
      </c>
      <c r="B43" s="26">
        <f>B44+B45</f>
        <v>-71797.2</v>
      </c>
      <c r="C43" s="26">
        <f>C44+C45</f>
        <v>-76908.2</v>
      </c>
      <c r="D43" s="26">
        <f>D44+D45</f>
        <v>-53690.2</v>
      </c>
      <c r="E43" s="26">
        <f>E44+E45</f>
        <v>-5426.4</v>
      </c>
      <c r="F43" s="26">
        <f aca="true" t="shared" si="16" ref="F43:M43">F44+F45</f>
        <v>-46192.8</v>
      </c>
      <c r="G43" s="26">
        <f t="shared" si="16"/>
        <v>-83664.6</v>
      </c>
      <c r="H43" s="26">
        <f t="shared" si="16"/>
        <v>-96926.6</v>
      </c>
      <c r="I43" s="26">
        <f t="shared" si="16"/>
        <v>-45071.8</v>
      </c>
      <c r="J43" s="26">
        <f t="shared" si="16"/>
        <v>-59120.4</v>
      </c>
      <c r="K43" s="26">
        <f t="shared" si="16"/>
        <v>-47564.6</v>
      </c>
      <c r="L43" s="26">
        <f t="shared" si="16"/>
        <v>-31825</v>
      </c>
      <c r="M43" s="26">
        <f t="shared" si="16"/>
        <v>-21857.6</v>
      </c>
      <c r="N43" s="25">
        <f aca="true" t="shared" si="17" ref="N43:N56">SUM(B43:M43)</f>
        <v>-640045.3999999999</v>
      </c>
    </row>
    <row r="44" spans="1:25" ht="18.75" customHeight="1">
      <c r="A44" s="13" t="s">
        <v>60</v>
      </c>
      <c r="B44" s="20">
        <f>ROUND(-B9*$D$3,2)</f>
        <v>-71797.2</v>
      </c>
      <c r="C44" s="20">
        <f>ROUND(-C9*$D$3,2)</f>
        <v>-76908.2</v>
      </c>
      <c r="D44" s="20">
        <f>ROUND(-D9*$D$3,2)</f>
        <v>-53690.2</v>
      </c>
      <c r="E44" s="20">
        <f>ROUND(-E9*$D$3,2)</f>
        <v>-5426.4</v>
      </c>
      <c r="F44" s="20">
        <f aca="true" t="shared" si="18" ref="F44:M44">ROUND(-F9*$D$3,2)</f>
        <v>-46192.8</v>
      </c>
      <c r="G44" s="20">
        <f t="shared" si="18"/>
        <v>-83664.6</v>
      </c>
      <c r="H44" s="20">
        <f t="shared" si="18"/>
        <v>-96926.6</v>
      </c>
      <c r="I44" s="20">
        <f t="shared" si="18"/>
        <v>-45071.8</v>
      </c>
      <c r="J44" s="20">
        <f t="shared" si="18"/>
        <v>-59120.4</v>
      </c>
      <c r="K44" s="20">
        <f t="shared" si="18"/>
        <v>-47564.6</v>
      </c>
      <c r="L44" s="20">
        <f t="shared" si="18"/>
        <v>-31825</v>
      </c>
      <c r="M44" s="20">
        <f t="shared" si="18"/>
        <v>-21857.6</v>
      </c>
      <c r="N44" s="46">
        <f t="shared" si="17"/>
        <v>-640045.3999999999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-6284.5</v>
      </c>
      <c r="C46" s="26">
        <f aca="true" t="shared" si="20" ref="C46:M46">SUM(C47:C54)</f>
        <v>-4450.2300000000005</v>
      </c>
      <c r="D46" s="26">
        <f t="shared" si="20"/>
        <v>-4282.05</v>
      </c>
      <c r="E46" s="26">
        <f t="shared" si="20"/>
        <v>-1856.6100000000001</v>
      </c>
      <c r="F46" s="26">
        <f t="shared" si="20"/>
        <v>-4266.57</v>
      </c>
      <c r="G46" s="26">
        <f t="shared" si="20"/>
        <v>-5333.38</v>
      </c>
      <c r="H46" s="26">
        <f t="shared" si="20"/>
        <v>-6119.28</v>
      </c>
      <c r="I46" s="26">
        <f t="shared" si="20"/>
        <v>-4956.77</v>
      </c>
      <c r="J46" s="26">
        <f t="shared" si="20"/>
        <v>-3960.82</v>
      </c>
      <c r="K46" s="26">
        <f t="shared" si="20"/>
        <v>-4814.62</v>
      </c>
      <c r="L46" s="26">
        <f t="shared" si="20"/>
        <v>-2210.27</v>
      </c>
      <c r="M46" s="26">
        <f t="shared" si="20"/>
        <v>-1277.92</v>
      </c>
      <c r="N46" s="26">
        <f>SUM(N47:N54)</f>
        <v>-49813.02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101</v>
      </c>
      <c r="B55" s="27">
        <v>117200.35999999999</v>
      </c>
      <c r="C55" s="27">
        <v>82460.53</v>
      </c>
      <c r="D55" s="27">
        <v>80617.21</v>
      </c>
      <c r="E55" s="27">
        <v>15504.88</v>
      </c>
      <c r="F55" s="27">
        <v>79891.68</v>
      </c>
      <c r="G55" s="27">
        <v>100174.34</v>
      </c>
      <c r="H55" s="27">
        <v>105132.99</v>
      </c>
      <c r="I55" s="27">
        <v>92364.47</v>
      </c>
      <c r="J55" s="27">
        <v>73690.88</v>
      </c>
      <c r="K55" s="27">
        <v>88939.55</v>
      </c>
      <c r="L55" s="27">
        <v>41092.12</v>
      </c>
      <c r="M55" s="27">
        <v>23267.04</v>
      </c>
      <c r="N55" s="24">
        <f t="shared" si="17"/>
        <v>900336.05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1145928.4685629003</v>
      </c>
      <c r="C58" s="29">
        <f t="shared" si="21"/>
        <v>796700.6086659998</v>
      </c>
      <c r="D58" s="29">
        <f t="shared" si="21"/>
        <v>771731.1295765999</v>
      </c>
      <c r="E58" s="29">
        <f t="shared" si="21"/>
        <v>158033.1786576</v>
      </c>
      <c r="F58" s="29">
        <f t="shared" si="21"/>
        <v>773446.8687765498</v>
      </c>
      <c r="G58" s="29">
        <f t="shared" si="21"/>
        <v>952676.4815999999</v>
      </c>
      <c r="H58" s="29">
        <f t="shared" si="21"/>
        <v>993075.7403000002</v>
      </c>
      <c r="I58" s="29">
        <f t="shared" si="21"/>
        <v>911238.450019</v>
      </c>
      <c r="J58" s="29">
        <f t="shared" si="21"/>
        <v>711999.669273</v>
      </c>
      <c r="K58" s="29">
        <f t="shared" si="21"/>
        <v>855220.6491792</v>
      </c>
      <c r="L58" s="29">
        <f t="shared" si="21"/>
        <v>401798.6865203199</v>
      </c>
      <c r="M58" s="29">
        <f t="shared" si="21"/>
        <v>228439.61823168</v>
      </c>
      <c r="N58" s="29">
        <f>SUM(B58:M58)</f>
        <v>8700289.54936285</v>
      </c>
      <c r="O58"/>
      <c r="P58" s="73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72</v>
      </c>
      <c r="B61" s="36">
        <f>SUM(B62:B75)</f>
        <v>1145928.46</v>
      </c>
      <c r="C61" s="36">
        <f aca="true" t="shared" si="22" ref="C61:M61">SUM(C62:C75)</f>
        <v>796700.6</v>
      </c>
      <c r="D61" s="36">
        <f t="shared" si="22"/>
        <v>771731.13</v>
      </c>
      <c r="E61" s="36">
        <f t="shared" si="22"/>
        <v>158033.17</v>
      </c>
      <c r="F61" s="36">
        <f t="shared" si="22"/>
        <v>773446.87</v>
      </c>
      <c r="G61" s="36">
        <f t="shared" si="22"/>
        <v>952676.48</v>
      </c>
      <c r="H61" s="36">
        <f t="shared" si="22"/>
        <v>993075.74</v>
      </c>
      <c r="I61" s="36">
        <f t="shared" si="22"/>
        <v>911238.45</v>
      </c>
      <c r="J61" s="36">
        <f t="shared" si="22"/>
        <v>711999.67</v>
      </c>
      <c r="K61" s="36">
        <f t="shared" si="22"/>
        <v>855220.65</v>
      </c>
      <c r="L61" s="36">
        <f t="shared" si="22"/>
        <v>401798.68</v>
      </c>
      <c r="M61" s="36">
        <f t="shared" si="22"/>
        <v>228439.62</v>
      </c>
      <c r="N61" s="29">
        <f>SUM(N62:N75)</f>
        <v>8700289.52</v>
      </c>
    </row>
    <row r="62" spans="1:15" ht="18.75" customHeight="1">
      <c r="A62" s="17" t="s">
        <v>73</v>
      </c>
      <c r="B62" s="36">
        <v>217816.26</v>
      </c>
      <c r="C62" s="36">
        <v>229573.48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447389.74</v>
      </c>
      <c r="O62"/>
    </row>
    <row r="63" spans="1:15" ht="18.75" customHeight="1">
      <c r="A63" s="17" t="s">
        <v>74</v>
      </c>
      <c r="B63" s="36">
        <v>928112.2</v>
      </c>
      <c r="C63" s="36">
        <v>567127.12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1495239.3199999998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771731.13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771731.13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158033.17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158033.17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773446.87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773446.87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952676.48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952676.48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771110.86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771110.86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221964.88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221964.88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911238.45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911238.45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711999.67</v>
      </c>
      <c r="K71" s="35">
        <v>0</v>
      </c>
      <c r="L71" s="35">
        <v>0</v>
      </c>
      <c r="M71" s="35">
        <v>0</v>
      </c>
      <c r="N71" s="29">
        <f t="shared" si="23"/>
        <v>711999.67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855220.65</v>
      </c>
      <c r="L72" s="35">
        <v>0</v>
      </c>
      <c r="M72" s="61"/>
      <c r="N72" s="26">
        <f t="shared" si="23"/>
        <v>855220.65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401798.68</v>
      </c>
      <c r="M73" s="35">
        <v>0</v>
      </c>
      <c r="N73" s="29">
        <f t="shared" si="23"/>
        <v>401798.68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228439.62</v>
      </c>
      <c r="N74" s="26">
        <f t="shared" si="23"/>
        <v>228439.62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4">
        <v>2.3345156450916815</v>
      </c>
      <c r="C79" s="44">
        <v>2.292807469858033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87</v>
      </c>
      <c r="B80" s="44">
        <v>2.0383406368174604</v>
      </c>
      <c r="C80" s="44">
        <v>1.9236848015330423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88</v>
      </c>
      <c r="B81" s="44">
        <v>0</v>
      </c>
      <c r="C81" s="44">
        <v>0</v>
      </c>
      <c r="D81" s="22">
        <f>(D$37+D$38+D$39)/D$7</f>
        <v>1.8681145888995074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89</v>
      </c>
      <c r="B82" s="44">
        <v>0</v>
      </c>
      <c r="C82" s="44">
        <v>0</v>
      </c>
      <c r="D82" s="44">
        <v>0</v>
      </c>
      <c r="E82" s="22">
        <f>(E$37+E$38+E$39)/E$7</f>
        <v>2.59913094706015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2.1812787753899983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1.7296908264853017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2.034659241031675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1.990839430716687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1.9761034102841677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2.225857666443464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2.1282146233893986</v>
      </c>
      <c r="L89" s="44">
        <v>0</v>
      </c>
      <c r="M89" s="44">
        <v>0</v>
      </c>
      <c r="N89" s="26"/>
      <c r="W89"/>
    </row>
    <row r="90" spans="1:24" ht="18.75" customHeight="1">
      <c r="A90" s="17" t="s">
        <v>97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2.526768207959852</v>
      </c>
      <c r="M90" s="44">
        <v>0</v>
      </c>
      <c r="N90" s="62"/>
      <c r="X90"/>
    </row>
    <row r="91" spans="1:25" ht="18.75" customHeight="1">
      <c r="A91" s="34" t="s">
        <v>98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2.4754748908322854</v>
      </c>
      <c r="N91" s="50"/>
      <c r="Y91"/>
    </row>
    <row r="92" spans="1:13" ht="55.5" customHeight="1">
      <c r="A92" s="72" t="s">
        <v>102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2017-06-22T21:50:05Z</dcterms:modified>
  <cp:category/>
  <cp:version/>
  <cp:contentType/>
  <cp:contentStatus/>
</cp:coreProperties>
</file>