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<sst xmlns="http://schemas.openxmlformats.org/spreadsheetml/2006/main" count="106" uniqueCount="104">
  <si>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</si>
  <si>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</si>
  <si>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</si>
  <si>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</si>
  <si>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</si>
  <si>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</si>
  <si>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</si>
  <si>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</si>
  <si>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</si>
  <si>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</si>
  <si>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</si>
  <si>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</si>
  <si>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</si>
  <si>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</si>
  <si>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</si>
  <si>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</si>
  <si>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</si>
  <si>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</si>
  <si>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</si>
  <si>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</si>
  <si>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</si>
  <si>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</si>
  <si>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</si>
  <si>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</si>
  <si>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</si>
  <si>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</si>
  <si>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</si>
  <si>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</si>
  <si>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</si>
  <si>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</si>
  <si>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</si>
  <si>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</si>
  <si>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</si>
  <si>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</si>
  <si>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</si>
  <si>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</si>
  <si>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</si>
  <si>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</si>
  <si>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</si>
  <si>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</si>
  <si>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</si>
  <si>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</si>
  <si>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</si>
  <si>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</si>
  <si>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</si>
  <si>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</si>
  <si>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</si>
  <si>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</si>
  <si>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</si>
  <si>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</si>
  <si>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</si>
  <si>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</si>
  <si>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</si>
  <si>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</si>
  <si>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</si>
  <si>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</si>
  <si>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</si>
  <si>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</si>
  <si>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</si>
  <si>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</si>
  <si>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</si>
  <si>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</si>
  <si>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</si>
  <si>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</si>
  <si>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</si>
  <si>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</si>
  <si>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</si>
  <si>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</si>
  <si>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</si>
  <si>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</si>
  <si>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</si>
  <si>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</si>
  <si>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</si>
  <si>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</si>
  <si>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</si>
  <si>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</si>
  <si>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</si>
  <si>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</si>
  <si>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</si>
  <si>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</si>
  <si>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</si>
  <si>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</si>
  <si>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</si>
  <si>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</si>
  <si>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</si>
  <si>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</si>
  <si>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</si>
  <si>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</si>
  <si>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</si>
  <si>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</si>
  <si>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</si>
  <si>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</si>
  <si>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</si>
  <si>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</si>
  <si>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</si>
  <si>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</si>
  <si>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</si>
  <si>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</si>
  <si>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</si>
  <si>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13/06/17 - VENCIMENTO 21/06/17</t>
  </si>
  <si>
    <t>5.2.8. Ajuste de Remuneração Previsto Contratualmente (1)</t>
  </si>
  <si>
    <t>5.3. Revisão de Remuneração pelo Transporte Coletivo (2)</t>
  </si>
  <si>
    <t>8. Tarifa de Remuneração por Passageiro (3)</t>
  </si>
  <si>
    <t>Nota:  (1) Ajuste de remuneração previsto contratualmente, período de 04 a 24/05/17, parcelado em 8 dias úteis.
               (2) Revisão referente ao reajuste da tarifa de remuneração, período de 01/05 a 11/06/17, parcela 2/9.
               (3)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</si>
</sst>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  <xf numFmtId="44" fontId="0" fillId="0" borderId="0" xfId="0" applyNumberFormat="1" applyAlignment="1">
      <alignment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95</xdr:row>
      <xdr:rowOff>0</xdr:rowOff>
    </xdr:from>
    <xdr:to>
      <xdr:col>2</xdr:col>
      <xdr:colOff>914400</xdr:colOff>
      <xdr:row>96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898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914400</xdr:colOff>
      <xdr:row>96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898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914400</xdr:colOff>
      <xdr:row>96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898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1">
      <c r="A2" s="69" t="s">
        <v>99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0" t="s">
        <v>1</v>
      </c>
      <c r="B4" s="70" t="s">
        <v>42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2</v>
      </c>
    </row>
    <row r="5" spans="1:14" ht="42" customHeight="1">
      <c r="A5" s="70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0"/>
    </row>
    <row r="6" spans="1:14" ht="20.25" customHeight="1">
      <c r="A6" s="70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0"/>
    </row>
    <row r="7" spans="1:25" ht="18.75" customHeight="1">
      <c r="A7" s="9" t="s">
        <v>3</v>
      </c>
      <c r="B7" s="10">
        <f>B8+B20+B24</f>
        <v>491378</v>
      </c>
      <c r="C7" s="10">
        <f>C8+C20+C24</f>
        <v>361455</v>
      </c>
      <c r="D7" s="10">
        <f>D8+D20+D24</f>
        <v>370313</v>
      </c>
      <c r="E7" s="10">
        <f>E8+E20+E24</f>
        <v>51366</v>
      </c>
      <c r="F7" s="10">
        <f aca="true" t="shared" si="0" ref="F7:M7">F8+F20+F24</f>
        <v>317357</v>
      </c>
      <c r="G7" s="10">
        <f t="shared" si="0"/>
        <v>507654</v>
      </c>
      <c r="H7" s="10">
        <f t="shared" si="0"/>
        <v>457078</v>
      </c>
      <c r="I7" s="10">
        <f t="shared" si="0"/>
        <v>413266</v>
      </c>
      <c r="J7" s="10">
        <f t="shared" si="0"/>
        <v>290778</v>
      </c>
      <c r="K7" s="10">
        <f t="shared" si="0"/>
        <v>351235</v>
      </c>
      <c r="L7" s="10">
        <f t="shared" si="0"/>
        <v>147076</v>
      </c>
      <c r="M7" s="10">
        <f t="shared" si="0"/>
        <v>87223</v>
      </c>
      <c r="N7" s="10">
        <f>+N8+N20+N24</f>
        <v>3846179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205241</v>
      </c>
      <c r="C8" s="12">
        <f>+C9+C12+C16</f>
        <v>164773</v>
      </c>
      <c r="D8" s="12">
        <f>+D9+D12+D16</f>
        <v>183347</v>
      </c>
      <c r="E8" s="12">
        <f>+E9+E12+E16</f>
        <v>23264</v>
      </c>
      <c r="F8" s="12">
        <f aca="true" t="shared" si="1" ref="F8:M8">+F9+F12+F16</f>
        <v>143536</v>
      </c>
      <c r="G8" s="12">
        <f t="shared" si="1"/>
        <v>237131</v>
      </c>
      <c r="H8" s="12">
        <f t="shared" si="1"/>
        <v>206848</v>
      </c>
      <c r="I8" s="12">
        <f t="shared" si="1"/>
        <v>190600</v>
      </c>
      <c r="J8" s="12">
        <f t="shared" si="1"/>
        <v>134106</v>
      </c>
      <c r="K8" s="12">
        <f t="shared" si="1"/>
        <v>152920</v>
      </c>
      <c r="L8" s="12">
        <f t="shared" si="1"/>
        <v>73277</v>
      </c>
      <c r="M8" s="12">
        <f t="shared" si="1"/>
        <v>45323</v>
      </c>
      <c r="N8" s="12">
        <f>SUM(B8:M8)</f>
        <v>1760366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17413</v>
      </c>
      <c r="C9" s="14">
        <v>17925</v>
      </c>
      <c r="D9" s="14">
        <v>13273</v>
      </c>
      <c r="E9" s="14">
        <v>1268</v>
      </c>
      <c r="F9" s="14">
        <v>10647</v>
      </c>
      <c r="G9" s="14">
        <v>19936</v>
      </c>
      <c r="H9" s="14">
        <v>23323</v>
      </c>
      <c r="I9" s="14">
        <v>11151</v>
      </c>
      <c r="J9" s="14">
        <v>14320</v>
      </c>
      <c r="K9" s="14">
        <v>11511</v>
      </c>
      <c r="L9" s="14">
        <v>7733</v>
      </c>
      <c r="M9" s="14">
        <v>5312</v>
      </c>
      <c r="N9" s="12">
        <f aca="true" t="shared" si="2" ref="N9:N19">SUM(B9:M9)</f>
        <v>153812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17413</v>
      </c>
      <c r="C10" s="14">
        <f>+C9-C11</f>
        <v>17925</v>
      </c>
      <c r="D10" s="14">
        <f>+D9-D11</f>
        <v>13273</v>
      </c>
      <c r="E10" s="14">
        <f>+E9-E11</f>
        <v>1268</v>
      </c>
      <c r="F10" s="14">
        <f aca="true" t="shared" si="3" ref="F10:M10">+F9-F11</f>
        <v>10647</v>
      </c>
      <c r="G10" s="14">
        <f t="shared" si="3"/>
        <v>19936</v>
      </c>
      <c r="H10" s="14">
        <f t="shared" si="3"/>
        <v>23323</v>
      </c>
      <c r="I10" s="14">
        <f t="shared" si="3"/>
        <v>11151</v>
      </c>
      <c r="J10" s="14">
        <f t="shared" si="3"/>
        <v>14320</v>
      </c>
      <c r="K10" s="14">
        <f t="shared" si="3"/>
        <v>11511</v>
      </c>
      <c r="L10" s="14">
        <f t="shared" si="3"/>
        <v>7733</v>
      </c>
      <c r="M10" s="14">
        <f t="shared" si="3"/>
        <v>5312</v>
      </c>
      <c r="N10" s="12">
        <f t="shared" si="2"/>
        <v>153812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174339</v>
      </c>
      <c r="C12" s="14">
        <f>C13+C14+C15</f>
        <v>136797</v>
      </c>
      <c r="D12" s="14">
        <f>D13+D14+D15</f>
        <v>159652</v>
      </c>
      <c r="E12" s="14">
        <f>E13+E14+E15</f>
        <v>20579</v>
      </c>
      <c r="F12" s="14">
        <f aca="true" t="shared" si="4" ref="F12:M12">F13+F14+F15</f>
        <v>124040</v>
      </c>
      <c r="G12" s="14">
        <f t="shared" si="4"/>
        <v>201492</v>
      </c>
      <c r="H12" s="14">
        <f t="shared" si="4"/>
        <v>170831</v>
      </c>
      <c r="I12" s="14">
        <f t="shared" si="4"/>
        <v>166237</v>
      </c>
      <c r="J12" s="14">
        <f t="shared" si="4"/>
        <v>111143</v>
      </c>
      <c r="K12" s="14">
        <f t="shared" si="4"/>
        <v>129931</v>
      </c>
      <c r="L12" s="14">
        <f t="shared" si="4"/>
        <v>61164</v>
      </c>
      <c r="M12" s="14">
        <f t="shared" si="4"/>
        <v>37666</v>
      </c>
      <c r="N12" s="12">
        <f t="shared" si="2"/>
        <v>1493871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80334</v>
      </c>
      <c r="C13" s="14">
        <v>65372</v>
      </c>
      <c r="D13" s="14">
        <v>73501</v>
      </c>
      <c r="E13" s="14">
        <v>9732</v>
      </c>
      <c r="F13" s="14">
        <v>56845</v>
      </c>
      <c r="G13" s="14">
        <v>93805</v>
      </c>
      <c r="H13" s="14">
        <v>83900</v>
      </c>
      <c r="I13" s="14">
        <v>79600</v>
      </c>
      <c r="J13" s="14">
        <v>51676</v>
      </c>
      <c r="K13" s="14">
        <v>59867</v>
      </c>
      <c r="L13" s="14">
        <v>28028</v>
      </c>
      <c r="M13" s="14">
        <v>16775</v>
      </c>
      <c r="N13" s="12">
        <f t="shared" si="2"/>
        <v>699435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89303</v>
      </c>
      <c r="C14" s="14">
        <v>65743</v>
      </c>
      <c r="D14" s="14">
        <v>83105</v>
      </c>
      <c r="E14" s="14">
        <v>10178</v>
      </c>
      <c r="F14" s="14">
        <v>63323</v>
      </c>
      <c r="G14" s="14">
        <v>99471</v>
      </c>
      <c r="H14" s="14">
        <v>81221</v>
      </c>
      <c r="I14" s="14">
        <v>83452</v>
      </c>
      <c r="J14" s="14">
        <v>56095</v>
      </c>
      <c r="K14" s="14">
        <v>66787</v>
      </c>
      <c r="L14" s="14">
        <v>31187</v>
      </c>
      <c r="M14" s="14">
        <v>20028</v>
      </c>
      <c r="N14" s="12">
        <f t="shared" si="2"/>
        <v>749893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4702</v>
      </c>
      <c r="C15" s="14">
        <v>5682</v>
      </c>
      <c r="D15" s="14">
        <v>3046</v>
      </c>
      <c r="E15" s="14">
        <v>669</v>
      </c>
      <c r="F15" s="14">
        <v>3872</v>
      </c>
      <c r="G15" s="14">
        <v>8216</v>
      </c>
      <c r="H15" s="14">
        <v>5710</v>
      </c>
      <c r="I15" s="14">
        <v>3185</v>
      </c>
      <c r="J15" s="14">
        <v>3372</v>
      </c>
      <c r="K15" s="14">
        <v>3277</v>
      </c>
      <c r="L15" s="14">
        <v>1949</v>
      </c>
      <c r="M15" s="14">
        <v>863</v>
      </c>
      <c r="N15" s="12">
        <f t="shared" si="2"/>
        <v>44543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13489</v>
      </c>
      <c r="C16" s="14">
        <f>C17+C18+C19</f>
        <v>10051</v>
      </c>
      <c r="D16" s="14">
        <f>D17+D18+D19</f>
        <v>10422</v>
      </c>
      <c r="E16" s="14">
        <f>E17+E18+E19</f>
        <v>1417</v>
      </c>
      <c r="F16" s="14">
        <f aca="true" t="shared" si="5" ref="F16:M16">F17+F18+F19</f>
        <v>8849</v>
      </c>
      <c r="G16" s="14">
        <f t="shared" si="5"/>
        <v>15703</v>
      </c>
      <c r="H16" s="14">
        <f t="shared" si="5"/>
        <v>12694</v>
      </c>
      <c r="I16" s="14">
        <f t="shared" si="5"/>
        <v>13212</v>
      </c>
      <c r="J16" s="14">
        <f t="shared" si="5"/>
        <v>8643</v>
      </c>
      <c r="K16" s="14">
        <f t="shared" si="5"/>
        <v>11478</v>
      </c>
      <c r="L16" s="14">
        <f t="shared" si="5"/>
        <v>4380</v>
      </c>
      <c r="M16" s="14">
        <f t="shared" si="5"/>
        <v>2345</v>
      </c>
      <c r="N16" s="12">
        <f t="shared" si="2"/>
        <v>112683</v>
      </c>
    </row>
    <row r="17" spans="1:25" ht="18.75" customHeight="1">
      <c r="A17" s="15" t="s">
        <v>16</v>
      </c>
      <c r="B17" s="14">
        <v>12587</v>
      </c>
      <c r="C17" s="14">
        <v>9468</v>
      </c>
      <c r="D17" s="14">
        <v>9696</v>
      </c>
      <c r="E17" s="14">
        <v>1302</v>
      </c>
      <c r="F17" s="14">
        <v>8257</v>
      </c>
      <c r="G17" s="14">
        <v>14679</v>
      </c>
      <c r="H17" s="14">
        <v>11857</v>
      </c>
      <c r="I17" s="14">
        <v>12462</v>
      </c>
      <c r="J17" s="14">
        <v>7947</v>
      </c>
      <c r="K17" s="14">
        <v>10604</v>
      </c>
      <c r="L17" s="14">
        <v>4023</v>
      </c>
      <c r="M17" s="14">
        <v>2100</v>
      </c>
      <c r="N17" s="12">
        <f t="shared" si="2"/>
        <v>104982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887</v>
      </c>
      <c r="C18" s="14">
        <v>580</v>
      </c>
      <c r="D18" s="14">
        <v>724</v>
      </c>
      <c r="E18" s="14">
        <v>112</v>
      </c>
      <c r="F18" s="14">
        <v>589</v>
      </c>
      <c r="G18" s="14">
        <v>1019</v>
      </c>
      <c r="H18" s="14">
        <v>826</v>
      </c>
      <c r="I18" s="14">
        <v>744</v>
      </c>
      <c r="J18" s="14">
        <v>694</v>
      </c>
      <c r="K18" s="14">
        <v>859</v>
      </c>
      <c r="L18" s="14">
        <v>353</v>
      </c>
      <c r="M18" s="14">
        <v>243</v>
      </c>
      <c r="N18" s="12">
        <f t="shared" si="2"/>
        <v>7630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15</v>
      </c>
      <c r="C19" s="14">
        <v>3</v>
      </c>
      <c r="D19" s="14">
        <v>2</v>
      </c>
      <c r="E19" s="14">
        <v>3</v>
      </c>
      <c r="F19" s="14">
        <v>3</v>
      </c>
      <c r="G19" s="14">
        <v>5</v>
      </c>
      <c r="H19" s="14">
        <v>11</v>
      </c>
      <c r="I19" s="14">
        <v>6</v>
      </c>
      <c r="J19" s="14">
        <v>2</v>
      </c>
      <c r="K19" s="14">
        <v>15</v>
      </c>
      <c r="L19" s="14">
        <v>4</v>
      </c>
      <c r="M19" s="14">
        <v>2</v>
      </c>
      <c r="N19" s="12">
        <f t="shared" si="2"/>
        <v>71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124815</v>
      </c>
      <c r="C20" s="18">
        <f>C21+C22+C23</f>
        <v>78620</v>
      </c>
      <c r="D20" s="18">
        <f>D21+D22+D23</f>
        <v>73792</v>
      </c>
      <c r="E20" s="18">
        <f>E21+E22+E23</f>
        <v>10095</v>
      </c>
      <c r="F20" s="18">
        <f aca="true" t="shared" si="6" ref="F20:M20">F21+F22+F23</f>
        <v>63558</v>
      </c>
      <c r="G20" s="18">
        <f t="shared" si="6"/>
        <v>104096</v>
      </c>
      <c r="H20" s="18">
        <f t="shared" si="6"/>
        <v>108298</v>
      </c>
      <c r="I20" s="18">
        <f t="shared" si="6"/>
        <v>102339</v>
      </c>
      <c r="J20" s="18">
        <f t="shared" si="6"/>
        <v>66481</v>
      </c>
      <c r="K20" s="18">
        <f t="shared" si="6"/>
        <v>99890</v>
      </c>
      <c r="L20" s="18">
        <f t="shared" si="6"/>
        <v>39793</v>
      </c>
      <c r="M20" s="18">
        <f t="shared" si="6"/>
        <v>22362</v>
      </c>
      <c r="N20" s="12">
        <f aca="true" t="shared" si="7" ref="N20:N26">SUM(B20:M20)</f>
        <v>894139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61765</v>
      </c>
      <c r="C21" s="14">
        <v>42050</v>
      </c>
      <c r="D21" s="14">
        <v>36958</v>
      </c>
      <c r="E21" s="14">
        <v>5284</v>
      </c>
      <c r="F21" s="14">
        <v>31737</v>
      </c>
      <c r="G21" s="14">
        <v>53325</v>
      </c>
      <c r="H21" s="14">
        <v>59095</v>
      </c>
      <c r="I21" s="14">
        <v>53697</v>
      </c>
      <c r="J21" s="14">
        <v>34286</v>
      </c>
      <c r="K21" s="14">
        <v>50329</v>
      </c>
      <c r="L21" s="14">
        <v>20236</v>
      </c>
      <c r="M21" s="14">
        <v>10917</v>
      </c>
      <c r="N21" s="12">
        <f t="shared" si="7"/>
        <v>459679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60737</v>
      </c>
      <c r="C22" s="14">
        <v>34498</v>
      </c>
      <c r="D22" s="14">
        <v>35721</v>
      </c>
      <c r="E22" s="14">
        <v>4555</v>
      </c>
      <c r="F22" s="14">
        <v>30390</v>
      </c>
      <c r="G22" s="14">
        <v>47971</v>
      </c>
      <c r="H22" s="14">
        <v>47117</v>
      </c>
      <c r="I22" s="14">
        <v>46943</v>
      </c>
      <c r="J22" s="14">
        <v>30876</v>
      </c>
      <c r="K22" s="14">
        <v>47811</v>
      </c>
      <c r="L22" s="14">
        <v>18634</v>
      </c>
      <c r="M22" s="14">
        <v>11037</v>
      </c>
      <c r="N22" s="12">
        <f t="shared" si="7"/>
        <v>416290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2313</v>
      </c>
      <c r="C23" s="14">
        <v>2072</v>
      </c>
      <c r="D23" s="14">
        <v>1113</v>
      </c>
      <c r="E23" s="14">
        <v>256</v>
      </c>
      <c r="F23" s="14">
        <v>1431</v>
      </c>
      <c r="G23" s="14">
        <v>2800</v>
      </c>
      <c r="H23" s="14">
        <v>2086</v>
      </c>
      <c r="I23" s="14">
        <v>1699</v>
      </c>
      <c r="J23" s="14">
        <v>1319</v>
      </c>
      <c r="K23" s="14">
        <v>1750</v>
      </c>
      <c r="L23" s="14">
        <v>923</v>
      </c>
      <c r="M23" s="14">
        <v>408</v>
      </c>
      <c r="N23" s="12">
        <f t="shared" si="7"/>
        <v>18170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161322</v>
      </c>
      <c r="C24" s="14">
        <f>C25+C26</f>
        <v>118062</v>
      </c>
      <c r="D24" s="14">
        <f>D25+D26</f>
        <v>113174</v>
      </c>
      <c r="E24" s="14">
        <f>E25+E26</f>
        <v>18007</v>
      </c>
      <c r="F24" s="14">
        <f aca="true" t="shared" si="8" ref="F24:M24">F25+F26</f>
        <v>110263</v>
      </c>
      <c r="G24" s="14">
        <f t="shared" si="8"/>
        <v>166427</v>
      </c>
      <c r="H24" s="14">
        <f t="shared" si="8"/>
        <v>141932</v>
      </c>
      <c r="I24" s="14">
        <f t="shared" si="8"/>
        <v>120327</v>
      </c>
      <c r="J24" s="14">
        <f t="shared" si="8"/>
        <v>90191</v>
      </c>
      <c r="K24" s="14">
        <f t="shared" si="8"/>
        <v>98425</v>
      </c>
      <c r="L24" s="14">
        <f t="shared" si="8"/>
        <v>34006</v>
      </c>
      <c r="M24" s="14">
        <f t="shared" si="8"/>
        <v>19538</v>
      </c>
      <c r="N24" s="12">
        <f t="shared" si="7"/>
        <v>1191674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60109</v>
      </c>
      <c r="C25" s="14">
        <v>52163</v>
      </c>
      <c r="D25" s="14">
        <v>48848</v>
      </c>
      <c r="E25" s="14">
        <v>8596</v>
      </c>
      <c r="F25" s="14">
        <v>47178</v>
      </c>
      <c r="G25" s="14">
        <v>76042</v>
      </c>
      <c r="H25" s="14">
        <v>66762</v>
      </c>
      <c r="I25" s="14">
        <v>46553</v>
      </c>
      <c r="J25" s="14">
        <v>40199</v>
      </c>
      <c r="K25" s="14">
        <v>37943</v>
      </c>
      <c r="L25" s="14">
        <v>13725</v>
      </c>
      <c r="M25" s="14">
        <v>7003</v>
      </c>
      <c r="N25" s="12">
        <f t="shared" si="7"/>
        <v>505121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101213</v>
      </c>
      <c r="C26" s="14">
        <v>65899</v>
      </c>
      <c r="D26" s="14">
        <v>64326</v>
      </c>
      <c r="E26" s="14">
        <v>9411</v>
      </c>
      <c r="F26" s="14">
        <v>63085</v>
      </c>
      <c r="G26" s="14">
        <v>90385</v>
      </c>
      <c r="H26" s="14">
        <v>75170</v>
      </c>
      <c r="I26" s="14">
        <v>73774</v>
      </c>
      <c r="J26" s="14">
        <v>49992</v>
      </c>
      <c r="K26" s="14">
        <v>60482</v>
      </c>
      <c r="L26" s="14">
        <v>20281</v>
      </c>
      <c r="M26" s="14">
        <v>12535</v>
      </c>
      <c r="N26" s="12">
        <f t="shared" si="7"/>
        <v>686553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2.08270546</v>
      </c>
      <c r="C28" s="23">
        <f aca="true" t="shared" si="9" ref="C28:M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2.0187000000000004</v>
      </c>
      <c r="I28" s="23">
        <f t="shared" si="9"/>
        <v>1.9703118</v>
      </c>
      <c r="J28" s="23">
        <f t="shared" si="9"/>
        <v>2.2191343</v>
      </c>
      <c r="K28" s="23">
        <f t="shared" si="9"/>
        <v>2.12144976</v>
      </c>
      <c r="L28" s="23">
        <f t="shared" si="9"/>
        <v>2.5186314299999997</v>
      </c>
      <c r="M28" s="23">
        <f t="shared" si="9"/>
        <v>2.46767856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2.0243</v>
      </c>
      <c r="I29" s="23">
        <v>1.976</v>
      </c>
      <c r="J29" s="23">
        <v>2.2255</v>
      </c>
      <c r="K29" s="23">
        <v>2.1277</v>
      </c>
      <c r="L29" s="23">
        <v>2.526</v>
      </c>
      <c r="M29" s="23">
        <v>2.475</v>
      </c>
      <c r="N29" s="24"/>
    </row>
    <row r="30" spans="1:25" ht="18.75" customHeight="1">
      <c r="A30" s="52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50</v>
      </c>
      <c r="B32" s="56">
        <f>B33*B34</f>
        <v>3257.0800000000004</v>
      </c>
      <c r="C32" s="56">
        <f aca="true" t="shared" si="10" ref="C32:M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25436.04</v>
      </c>
    </row>
    <row r="33" spans="1:25" ht="18.75" customHeight="1">
      <c r="A33" s="52" t="s">
        <v>51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52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53</v>
      </c>
      <c r="B36" s="60">
        <f>B37+B38+B39+B40</f>
        <v>1026652.72352388</v>
      </c>
      <c r="C36" s="60">
        <f aca="true" t="shared" si="11" ref="C36:M36">C37+C38+C39+C40</f>
        <v>729687.1498774999</v>
      </c>
      <c r="D36" s="60">
        <f t="shared" si="11"/>
        <v>702111.99796565</v>
      </c>
      <c r="E36" s="60">
        <f t="shared" si="11"/>
        <v>133577.2965344</v>
      </c>
      <c r="F36" s="60">
        <f t="shared" si="11"/>
        <v>692394.48416185</v>
      </c>
      <c r="G36" s="60">
        <f t="shared" si="11"/>
        <v>878263.7792</v>
      </c>
      <c r="H36" s="60">
        <f t="shared" si="11"/>
        <v>925600.9186000002</v>
      </c>
      <c r="I36" s="60">
        <f t="shared" si="11"/>
        <v>816809.4763388</v>
      </c>
      <c r="J36" s="60">
        <f t="shared" si="11"/>
        <v>647394.0334853999</v>
      </c>
      <c r="K36" s="60">
        <f t="shared" si="11"/>
        <v>747729.6464536</v>
      </c>
      <c r="L36" s="60">
        <f t="shared" si="11"/>
        <v>371701.3961986799</v>
      </c>
      <c r="M36" s="60">
        <f t="shared" si="11"/>
        <v>215957.36703888004</v>
      </c>
      <c r="N36" s="60">
        <f>N37+N38+N39+N40</f>
        <v>7887880.269378641</v>
      </c>
    </row>
    <row r="37" spans="1:14" ht="18.75" customHeight="1">
      <c r="A37" s="57" t="s">
        <v>54</v>
      </c>
      <c r="B37" s="54">
        <f aca="true" t="shared" si="12" ref="B37:M37">B29*B7</f>
        <v>1026439.5042000001</v>
      </c>
      <c r="C37" s="54">
        <f t="shared" si="12"/>
        <v>729416.19</v>
      </c>
      <c r="D37" s="54">
        <f t="shared" si="12"/>
        <v>691818.7466000001</v>
      </c>
      <c r="E37" s="54">
        <f t="shared" si="12"/>
        <v>133253.6772</v>
      </c>
      <c r="F37" s="54">
        <f t="shared" si="12"/>
        <v>692250.8241</v>
      </c>
      <c r="G37" s="54">
        <f t="shared" si="12"/>
        <v>878190.6546</v>
      </c>
      <c r="H37" s="54">
        <f t="shared" si="12"/>
        <v>925262.9954000001</v>
      </c>
      <c r="I37" s="54">
        <f t="shared" si="12"/>
        <v>816613.616</v>
      </c>
      <c r="J37" s="54">
        <f t="shared" si="12"/>
        <v>647126.4389999999</v>
      </c>
      <c r="K37" s="54">
        <f t="shared" si="12"/>
        <v>747322.7095</v>
      </c>
      <c r="L37" s="54">
        <f t="shared" si="12"/>
        <v>371513.97599999997</v>
      </c>
      <c r="M37" s="54">
        <f t="shared" si="12"/>
        <v>215876.92500000002</v>
      </c>
      <c r="N37" s="56">
        <f>SUM(B37:M37)</f>
        <v>7875086.2576</v>
      </c>
    </row>
    <row r="38" spans="1:14" ht="18.75" customHeight="1">
      <c r="A38" s="57" t="s">
        <v>55</v>
      </c>
      <c r="B38" s="54">
        <f aca="true" t="shared" si="13" ref="B38:M38">B30*B7</f>
        <v>-3043.86067612</v>
      </c>
      <c r="C38" s="54">
        <f t="shared" si="13"/>
        <v>-2121.5601225</v>
      </c>
      <c r="D38" s="54">
        <f t="shared" si="13"/>
        <v>-2055.21863435</v>
      </c>
      <c r="E38" s="54">
        <f t="shared" si="13"/>
        <v>-322.6606656</v>
      </c>
      <c r="F38" s="54">
        <f t="shared" si="13"/>
        <v>-2017.7399381500002</v>
      </c>
      <c r="G38" s="54">
        <f t="shared" si="13"/>
        <v>-2589.0354</v>
      </c>
      <c r="H38" s="54">
        <f t="shared" si="13"/>
        <v>-2559.6367999999998</v>
      </c>
      <c r="I38" s="54">
        <f t="shared" si="13"/>
        <v>-2350.7396612000002</v>
      </c>
      <c r="J38" s="54">
        <f t="shared" si="13"/>
        <v>-1851.0055146</v>
      </c>
      <c r="K38" s="54">
        <f t="shared" si="13"/>
        <v>-2195.3030464</v>
      </c>
      <c r="L38" s="54">
        <f t="shared" si="13"/>
        <v>-1083.73980132</v>
      </c>
      <c r="M38" s="54">
        <f t="shared" si="13"/>
        <v>-638.59796112</v>
      </c>
      <c r="N38" s="25">
        <f>SUM(B38:M38)</f>
        <v>-22829.09822136</v>
      </c>
    </row>
    <row r="39" spans="1:14" ht="18.75" customHeight="1">
      <c r="A39" s="57" t="s">
        <v>56</v>
      </c>
      <c r="B39" s="54">
        <f aca="true" t="shared" si="14" ref="B39:M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25436.04</v>
      </c>
    </row>
    <row r="40" spans="1:25" ht="18.75" customHeight="1">
      <c r="A40" s="2" t="s">
        <v>57</v>
      </c>
      <c r="B40" s="54">
        <v>0</v>
      </c>
      <c r="C40" s="54">
        <v>0</v>
      </c>
      <c r="D40" s="54">
        <v>10187.07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6">
        <f>SUM(B40:M40)</f>
        <v>10187.07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58</v>
      </c>
      <c r="B42" s="25">
        <f>+B43+B46+B55+B56</f>
        <v>44746.45999999999</v>
      </c>
      <c r="C42" s="25">
        <f aca="true" t="shared" si="15" ref="C42:M42">+C43+C46+C55+C56</f>
        <v>9895.300000000003</v>
      </c>
      <c r="D42" s="25">
        <f t="shared" si="15"/>
        <v>25897.760000000002</v>
      </c>
      <c r="E42" s="25">
        <f t="shared" si="15"/>
        <v>8829.869999999999</v>
      </c>
      <c r="F42" s="25">
        <f t="shared" si="15"/>
        <v>35166.509999999995</v>
      </c>
      <c r="G42" s="25">
        <f t="shared" si="15"/>
        <v>19084.15999999999</v>
      </c>
      <c r="H42" s="25">
        <f t="shared" si="15"/>
        <v>10386.310000000012</v>
      </c>
      <c r="I42" s="25">
        <f t="shared" si="15"/>
        <v>45033.899999999994</v>
      </c>
      <c r="J42" s="25">
        <f t="shared" si="15"/>
        <v>15314.060000000005</v>
      </c>
      <c r="K42" s="25">
        <f t="shared" si="15"/>
        <v>40383.13</v>
      </c>
      <c r="L42" s="25">
        <f t="shared" si="15"/>
        <v>9496.45</v>
      </c>
      <c r="M42" s="25">
        <f t="shared" si="15"/>
        <v>1803.520000000004</v>
      </c>
      <c r="N42" s="25">
        <f>+N43+N46+N55+N56</f>
        <v>266037.43000000005</v>
      </c>
    </row>
    <row r="43" spans="1:14" ht="18.75" customHeight="1">
      <c r="A43" s="17" t="s">
        <v>59</v>
      </c>
      <c r="B43" s="26">
        <f>B44+B45</f>
        <v>-66169.4</v>
      </c>
      <c r="C43" s="26">
        <f>C44+C45</f>
        <v>-68115</v>
      </c>
      <c r="D43" s="26">
        <f>D44+D45</f>
        <v>-50437.4</v>
      </c>
      <c r="E43" s="26">
        <f>E44+E45</f>
        <v>-4818.4</v>
      </c>
      <c r="F43" s="26">
        <f aca="true" t="shared" si="16" ref="F43:M43">F44+F45</f>
        <v>-40458.6</v>
      </c>
      <c r="G43" s="26">
        <f t="shared" si="16"/>
        <v>-75756.8</v>
      </c>
      <c r="H43" s="26">
        <f t="shared" si="16"/>
        <v>-88627.4</v>
      </c>
      <c r="I43" s="26">
        <f t="shared" si="16"/>
        <v>-42373.8</v>
      </c>
      <c r="J43" s="26">
        <f t="shared" si="16"/>
        <v>-54416</v>
      </c>
      <c r="K43" s="26">
        <f t="shared" si="16"/>
        <v>-43741.8</v>
      </c>
      <c r="L43" s="26">
        <f t="shared" si="16"/>
        <v>-29385.4</v>
      </c>
      <c r="M43" s="26">
        <f t="shared" si="16"/>
        <v>-20185.6</v>
      </c>
      <c r="N43" s="25">
        <f aca="true" t="shared" si="17" ref="N43:N56">SUM(B43:M43)</f>
        <v>-584485.6</v>
      </c>
    </row>
    <row r="44" spans="1:25" ht="18.75" customHeight="1">
      <c r="A44" s="13" t="s">
        <v>60</v>
      </c>
      <c r="B44" s="20">
        <f>ROUND(-B9*$D$3,2)</f>
        <v>-66169.4</v>
      </c>
      <c r="C44" s="20">
        <f>ROUND(-C9*$D$3,2)</f>
        <v>-68115</v>
      </c>
      <c r="D44" s="20">
        <f>ROUND(-D9*$D$3,2)</f>
        <v>-50437.4</v>
      </c>
      <c r="E44" s="20">
        <f>ROUND(-E9*$D$3,2)</f>
        <v>-4818.4</v>
      </c>
      <c r="F44" s="20">
        <f aca="true" t="shared" si="18" ref="F44:M44">ROUND(-F9*$D$3,2)</f>
        <v>-40458.6</v>
      </c>
      <c r="G44" s="20">
        <f t="shared" si="18"/>
        <v>-75756.8</v>
      </c>
      <c r="H44" s="20">
        <f t="shared" si="18"/>
        <v>-88627.4</v>
      </c>
      <c r="I44" s="20">
        <f t="shared" si="18"/>
        <v>-42373.8</v>
      </c>
      <c r="J44" s="20">
        <f t="shared" si="18"/>
        <v>-54416</v>
      </c>
      <c r="K44" s="20">
        <f t="shared" si="18"/>
        <v>-43741.8</v>
      </c>
      <c r="L44" s="20">
        <f t="shared" si="18"/>
        <v>-29385.4</v>
      </c>
      <c r="M44" s="20">
        <f t="shared" si="18"/>
        <v>-20185.6</v>
      </c>
      <c r="N44" s="46">
        <f t="shared" si="17"/>
        <v>-584485.6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>SUM(B47:B54)</f>
        <v>-6284.5</v>
      </c>
      <c r="C46" s="26">
        <f aca="true" t="shared" si="20" ref="C46:N46">SUM(C47:C54)</f>
        <v>-4450.2300000000005</v>
      </c>
      <c r="D46" s="26">
        <f t="shared" si="20"/>
        <v>-4282.05</v>
      </c>
      <c r="E46" s="26">
        <f t="shared" si="20"/>
        <v>-1856.6100000000001</v>
      </c>
      <c r="F46" s="26">
        <f t="shared" si="20"/>
        <v>-4266.57</v>
      </c>
      <c r="G46" s="26">
        <f t="shared" si="20"/>
        <v>-5333.38</v>
      </c>
      <c r="H46" s="26">
        <f t="shared" si="20"/>
        <v>-6119.28</v>
      </c>
      <c r="I46" s="26">
        <f t="shared" si="20"/>
        <v>-4956.77</v>
      </c>
      <c r="J46" s="26">
        <f t="shared" si="20"/>
        <v>-3960.82</v>
      </c>
      <c r="K46" s="26">
        <f t="shared" si="20"/>
        <v>-4814.62</v>
      </c>
      <c r="L46" s="26">
        <f t="shared" si="20"/>
        <v>-2210.27</v>
      </c>
      <c r="M46" s="26">
        <f t="shared" si="20"/>
        <v>-1277.92</v>
      </c>
      <c r="N46" s="26">
        <f t="shared" si="20"/>
        <v>-49813.02</v>
      </c>
    </row>
    <row r="47" spans="1:25" ht="18.75" customHeight="1">
      <c r="A47" s="13" t="s">
        <v>63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-1000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6" t="s">
        <v>100</v>
      </c>
      <c r="B54" s="24">
        <f>-1183.29-5101.21</f>
        <v>-6284.5</v>
      </c>
      <c r="C54" s="24">
        <f>-1283.93-3166.3</f>
        <v>-4450.2300000000005</v>
      </c>
      <c r="D54" s="24">
        <v>-4282.05</v>
      </c>
      <c r="E54" s="24">
        <v>-856.61</v>
      </c>
      <c r="F54" s="24">
        <v>-4266.57</v>
      </c>
      <c r="G54" s="24">
        <v>-5333.38</v>
      </c>
      <c r="H54" s="24">
        <f>-4381.04-1238.24</f>
        <v>-5619.28</v>
      </c>
      <c r="I54" s="24">
        <v>-4956.77</v>
      </c>
      <c r="J54" s="24">
        <v>-3960.82</v>
      </c>
      <c r="K54" s="24">
        <v>-4814.62</v>
      </c>
      <c r="L54" s="24">
        <v>-2210.27</v>
      </c>
      <c r="M54" s="24">
        <v>-1277.92</v>
      </c>
      <c r="N54" s="24">
        <f t="shared" si="17"/>
        <v>-48313.02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101</v>
      </c>
      <c r="B55" s="27">
        <v>117200.35999999999</v>
      </c>
      <c r="C55" s="27">
        <v>82460.53</v>
      </c>
      <c r="D55" s="27">
        <v>80617.21</v>
      </c>
      <c r="E55" s="27">
        <v>15504.88</v>
      </c>
      <c r="F55" s="27">
        <v>79891.68</v>
      </c>
      <c r="G55" s="27">
        <v>100174.34</v>
      </c>
      <c r="H55" s="27">
        <v>105132.99</v>
      </c>
      <c r="I55" s="27">
        <v>92364.47</v>
      </c>
      <c r="J55" s="27">
        <v>73690.88</v>
      </c>
      <c r="K55" s="27">
        <v>88939.55</v>
      </c>
      <c r="L55" s="27">
        <v>41092.12</v>
      </c>
      <c r="M55" s="27">
        <v>23267.04</v>
      </c>
      <c r="N55" s="24">
        <f t="shared" si="17"/>
        <v>900336.05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7" t="s">
        <v>70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4">
        <f t="shared" si="17"/>
        <v>0</v>
      </c>
      <c r="O56"/>
      <c r="P56"/>
      <c r="Q56"/>
      <c r="R56"/>
      <c r="S56"/>
      <c r="T56"/>
      <c r="U56"/>
      <c r="V56"/>
      <c r="W56"/>
      <c r="X56"/>
      <c r="Y56"/>
    </row>
    <row r="57" spans="1:14" ht="15" customHeight="1">
      <c r="A57" s="3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20"/>
    </row>
    <row r="58" spans="1:25" ht="15.75">
      <c r="A58" s="2" t="s">
        <v>71</v>
      </c>
      <c r="B58" s="29">
        <f aca="true" t="shared" si="21" ref="B58:M58">+B36+B42</f>
        <v>1071399.18352388</v>
      </c>
      <c r="C58" s="29">
        <f t="shared" si="21"/>
        <v>739582.4498775</v>
      </c>
      <c r="D58" s="29">
        <f t="shared" si="21"/>
        <v>728009.7579656501</v>
      </c>
      <c r="E58" s="29">
        <f t="shared" si="21"/>
        <v>142407.1665344</v>
      </c>
      <c r="F58" s="29">
        <f t="shared" si="21"/>
        <v>727560.99416185</v>
      </c>
      <c r="G58" s="29">
        <f t="shared" si="21"/>
        <v>897347.9392</v>
      </c>
      <c r="H58" s="29">
        <f t="shared" si="21"/>
        <v>935987.2286000003</v>
      </c>
      <c r="I58" s="29">
        <f t="shared" si="21"/>
        <v>861843.3763388001</v>
      </c>
      <c r="J58" s="29">
        <f t="shared" si="21"/>
        <v>662708.0934854</v>
      </c>
      <c r="K58" s="29">
        <f t="shared" si="21"/>
        <v>788112.7764536</v>
      </c>
      <c r="L58" s="29">
        <f t="shared" si="21"/>
        <v>381197.84619867994</v>
      </c>
      <c r="M58" s="29">
        <f t="shared" si="21"/>
        <v>217760.88703888003</v>
      </c>
      <c r="N58" s="29">
        <f>SUM(B58:M58)</f>
        <v>8153917.69937864</v>
      </c>
      <c r="O58"/>
      <c r="P58"/>
      <c r="Q58" s="73"/>
      <c r="R58"/>
      <c r="S58"/>
      <c r="T58"/>
      <c r="U58"/>
      <c r="V58"/>
      <c r="W58"/>
      <c r="X58"/>
      <c r="Y58"/>
    </row>
    <row r="59" spans="1:14" ht="15" customHeight="1">
      <c r="A59" s="34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8"/>
    </row>
    <row r="60" spans="1:14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1"/>
    </row>
    <row r="61" spans="1:16" ht="18.75" customHeight="1">
      <c r="A61" s="2" t="s">
        <v>72</v>
      </c>
      <c r="B61" s="36">
        <f>SUM(B62:B75)</f>
        <v>1071399.19</v>
      </c>
      <c r="C61" s="36">
        <f aca="true" t="shared" si="22" ref="C61:M61">SUM(C62:C75)</f>
        <v>739582.45</v>
      </c>
      <c r="D61" s="36">
        <f t="shared" si="22"/>
        <v>728009.76</v>
      </c>
      <c r="E61" s="36">
        <f t="shared" si="22"/>
        <v>142407.17</v>
      </c>
      <c r="F61" s="36">
        <f t="shared" si="22"/>
        <v>727560.99</v>
      </c>
      <c r="G61" s="36">
        <f t="shared" si="22"/>
        <v>897347.93</v>
      </c>
      <c r="H61" s="36">
        <f t="shared" si="22"/>
        <v>935987.2300000001</v>
      </c>
      <c r="I61" s="36">
        <f t="shared" si="22"/>
        <v>861843.38</v>
      </c>
      <c r="J61" s="36">
        <f t="shared" si="22"/>
        <v>662708.09</v>
      </c>
      <c r="K61" s="36">
        <f t="shared" si="22"/>
        <v>788112.78</v>
      </c>
      <c r="L61" s="36">
        <f t="shared" si="22"/>
        <v>381197.85</v>
      </c>
      <c r="M61" s="36">
        <f t="shared" si="22"/>
        <v>217760.89</v>
      </c>
      <c r="N61" s="29">
        <f>SUM(N62:N75)</f>
        <v>8153917.709999998</v>
      </c>
      <c r="P61" s="74"/>
    </row>
    <row r="62" spans="1:15" ht="18.75" customHeight="1">
      <c r="A62" s="17" t="s">
        <v>73</v>
      </c>
      <c r="B62" s="36">
        <v>202562.09</v>
      </c>
      <c r="C62" s="36">
        <v>210829.63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>SUM(B62:M62)</f>
        <v>413391.72</v>
      </c>
      <c r="O62"/>
    </row>
    <row r="63" spans="1:15" ht="18.75" customHeight="1">
      <c r="A63" s="17" t="s">
        <v>74</v>
      </c>
      <c r="B63" s="36">
        <v>868837.1</v>
      </c>
      <c r="C63" s="36">
        <v>528752.82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9">
        <f aca="true" t="shared" si="23" ref="N63:N74">SUM(B63:M63)</f>
        <v>1397589.92</v>
      </c>
      <c r="O63"/>
    </row>
    <row r="64" spans="1:16" ht="18.75" customHeight="1">
      <c r="A64" s="17" t="s">
        <v>75</v>
      </c>
      <c r="B64" s="35">
        <v>0</v>
      </c>
      <c r="C64" s="35">
        <v>0</v>
      </c>
      <c r="D64" s="26">
        <v>728009.76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6">
        <f t="shared" si="23"/>
        <v>728009.76</v>
      </c>
      <c r="P64"/>
    </row>
    <row r="65" spans="1:17" ht="18.75" customHeight="1">
      <c r="A65" s="17" t="s">
        <v>76</v>
      </c>
      <c r="B65" s="35">
        <v>0</v>
      </c>
      <c r="C65" s="35">
        <v>0</v>
      </c>
      <c r="D65" s="35">
        <v>0</v>
      </c>
      <c r="E65" s="26">
        <v>142407.17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9">
        <f t="shared" si="23"/>
        <v>142407.17</v>
      </c>
      <c r="Q65"/>
    </row>
    <row r="66" spans="1:18" ht="18.75" customHeight="1">
      <c r="A66" s="17" t="s">
        <v>77</v>
      </c>
      <c r="B66" s="35">
        <v>0</v>
      </c>
      <c r="C66" s="35">
        <v>0</v>
      </c>
      <c r="D66" s="35">
        <v>0</v>
      </c>
      <c r="E66" s="35">
        <v>0</v>
      </c>
      <c r="F66" s="26">
        <v>727560.99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6">
        <f t="shared" si="23"/>
        <v>727560.99</v>
      </c>
      <c r="R66"/>
    </row>
    <row r="67" spans="1:19" ht="18.75" customHeight="1">
      <c r="A67" s="17" t="s">
        <v>78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6">
        <v>897347.93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897347.93</v>
      </c>
      <c r="S67"/>
    </row>
    <row r="68" spans="1:20" ht="18.75" customHeight="1">
      <c r="A68" s="17" t="s">
        <v>79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726402.31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726402.31</v>
      </c>
      <c r="T68"/>
    </row>
    <row r="69" spans="1:20" ht="18.75" customHeight="1">
      <c r="A69" s="17" t="s">
        <v>80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6">
        <v>209584.92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29">
        <f t="shared" si="23"/>
        <v>209584.92</v>
      </c>
      <c r="T69"/>
    </row>
    <row r="70" spans="1:21" ht="18.75" customHeight="1">
      <c r="A70" s="17" t="s">
        <v>81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26">
        <v>861843.38</v>
      </c>
      <c r="J70" s="35">
        <v>0</v>
      </c>
      <c r="K70" s="35">
        <v>0</v>
      </c>
      <c r="L70" s="35">
        <v>0</v>
      </c>
      <c r="M70" s="35">
        <v>0</v>
      </c>
      <c r="N70" s="26">
        <f t="shared" si="23"/>
        <v>861843.38</v>
      </c>
      <c r="U70"/>
    </row>
    <row r="71" spans="1:22" ht="18.75" customHeight="1">
      <c r="A71" s="17" t="s">
        <v>82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v>662708.09</v>
      </c>
      <c r="K71" s="35">
        <v>0</v>
      </c>
      <c r="L71" s="35">
        <v>0</v>
      </c>
      <c r="M71" s="35">
        <v>0</v>
      </c>
      <c r="N71" s="29">
        <f t="shared" si="23"/>
        <v>662708.09</v>
      </c>
      <c r="V71"/>
    </row>
    <row r="72" spans="1:23" ht="18.75" customHeight="1">
      <c r="A72" s="17" t="s">
        <v>83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26">
        <v>788112.78</v>
      </c>
      <c r="L72" s="35">
        <v>0</v>
      </c>
      <c r="M72" s="61"/>
      <c r="N72" s="26">
        <f t="shared" si="23"/>
        <v>788112.78</v>
      </c>
      <c r="W72"/>
    </row>
    <row r="73" spans="1:24" ht="18.75" customHeight="1">
      <c r="A73" s="17" t="s">
        <v>84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26">
        <v>381197.85</v>
      </c>
      <c r="M73" s="35">
        <v>0</v>
      </c>
      <c r="N73" s="29">
        <f t="shared" si="23"/>
        <v>381197.85</v>
      </c>
      <c r="X73"/>
    </row>
    <row r="74" spans="1:25" ht="18.75" customHeight="1">
      <c r="A74" s="17" t="s">
        <v>85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26">
        <v>217760.89</v>
      </c>
      <c r="N74" s="26">
        <f t="shared" si="23"/>
        <v>217760.89</v>
      </c>
      <c r="Y74"/>
    </row>
    <row r="75" spans="1:25" ht="18.75" customHeight="1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/>
      <c r="P75"/>
      <c r="Q75"/>
      <c r="R75"/>
      <c r="S75"/>
      <c r="T75"/>
      <c r="U75"/>
      <c r="V75"/>
      <c r="W75"/>
      <c r="X75"/>
      <c r="Y75"/>
    </row>
    <row r="76" spans="1:14" ht="17.25" customHeight="1">
      <c r="A76" s="66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</row>
    <row r="77" spans="1:14" ht="15" customHeight="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9"/>
    </row>
    <row r="78" spans="1:14" ht="18.75" customHeight="1">
      <c r="A78" s="2" t="s">
        <v>102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29"/>
    </row>
    <row r="79" spans="1:15" ht="18.75" customHeight="1">
      <c r="A79" s="17" t="s">
        <v>86</v>
      </c>
      <c r="B79" s="44">
        <v>2.336874438094324</v>
      </c>
      <c r="C79" s="44">
        <v>2.2975261549217305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  <c r="O79"/>
    </row>
    <row r="80" spans="1:15" ht="18.75" customHeight="1">
      <c r="A80" s="17" t="s">
        <v>87</v>
      </c>
      <c r="B80" s="44">
        <v>2.0388128256021956</v>
      </c>
      <c r="C80" s="44">
        <v>1.9242001585702007</v>
      </c>
      <c r="D80" s="44">
        <v>0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9"/>
      <c r="O80"/>
    </row>
    <row r="81" spans="1:16" ht="18.75" customHeight="1">
      <c r="A81" s="17" t="s">
        <v>88</v>
      </c>
      <c r="B81" s="44">
        <v>0</v>
      </c>
      <c r="C81" s="44">
        <v>0</v>
      </c>
      <c r="D81" s="22">
        <f>(D$37+D$38+D$39)/D$7</f>
        <v>1.8684867341023677</v>
      </c>
      <c r="E81" s="44">
        <v>0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6"/>
      <c r="P81"/>
    </row>
    <row r="82" spans="1:17" ht="18.75" customHeight="1">
      <c r="A82" s="17" t="s">
        <v>89</v>
      </c>
      <c r="B82" s="44">
        <v>0</v>
      </c>
      <c r="C82" s="44">
        <v>0</v>
      </c>
      <c r="D82" s="44">
        <v>0</v>
      </c>
      <c r="E82" s="22">
        <f>(E$37+E$38+E$39)/E$7</f>
        <v>2.600500263489468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9"/>
      <c r="Q82"/>
    </row>
    <row r="83" spans="1:18" ht="18.75" customHeight="1">
      <c r="A83" s="17" t="s">
        <v>90</v>
      </c>
      <c r="B83" s="44">
        <v>0</v>
      </c>
      <c r="C83" s="44">
        <v>0</v>
      </c>
      <c r="D83" s="44">
        <v>0</v>
      </c>
      <c r="E83" s="44">
        <v>0</v>
      </c>
      <c r="F83" s="44">
        <f>(F$37+F$38+F$39)/F$7</f>
        <v>2.1817526765184003</v>
      </c>
      <c r="G83" s="35">
        <v>0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6"/>
      <c r="R83"/>
    </row>
    <row r="84" spans="1:19" ht="18.75" customHeight="1">
      <c r="A84" s="17" t="s">
        <v>91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44">
        <f>(G$37+G$38+G$39)/G$7</f>
        <v>1.730044044171818</v>
      </c>
      <c r="H84" s="44">
        <v>0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S84"/>
    </row>
    <row r="85" spans="1:20" ht="18.75" customHeight="1">
      <c r="A85" s="17" t="s">
        <v>92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2.0351002075413303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T85"/>
    </row>
    <row r="86" spans="1:20" ht="18.75" customHeight="1">
      <c r="A86" s="17" t="s">
        <v>93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1.9912449613290228</v>
      </c>
      <c r="I86" s="44">
        <v>0</v>
      </c>
      <c r="J86" s="44">
        <v>0</v>
      </c>
      <c r="K86" s="35">
        <v>0</v>
      </c>
      <c r="L86" s="44">
        <v>0</v>
      </c>
      <c r="M86" s="44">
        <v>0</v>
      </c>
      <c r="N86" s="29"/>
      <c r="T86"/>
    </row>
    <row r="87" spans="1:21" ht="18.75" customHeight="1">
      <c r="A87" s="17" t="s">
        <v>94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f>(I$37+I$38+I$39)/I$7</f>
        <v>1.9764739328635794</v>
      </c>
      <c r="J87" s="44">
        <v>0</v>
      </c>
      <c r="K87" s="35">
        <v>0</v>
      </c>
      <c r="L87" s="44">
        <v>0</v>
      </c>
      <c r="M87" s="44">
        <v>0</v>
      </c>
      <c r="N87" s="26"/>
      <c r="U87"/>
    </row>
    <row r="88" spans="1:22" ht="18.75" customHeight="1">
      <c r="A88" s="17" t="s">
        <v>95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f>(J$37+J$38+J$39)/J$7</f>
        <v>2.2264202707405647</v>
      </c>
      <c r="K88" s="35">
        <v>0</v>
      </c>
      <c r="L88" s="44">
        <v>0</v>
      </c>
      <c r="M88" s="44">
        <v>0</v>
      </c>
      <c r="N88" s="29"/>
      <c r="V88"/>
    </row>
    <row r="89" spans="1:23" ht="18.75" customHeight="1">
      <c r="A89" s="17" t="s">
        <v>96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22">
        <f>(K$37+K$38+K$39)/K$7</f>
        <v>2.1288585888467835</v>
      </c>
      <c r="L89" s="44">
        <v>0</v>
      </c>
      <c r="M89" s="44">
        <v>0</v>
      </c>
      <c r="N89" s="26"/>
      <c r="W89"/>
    </row>
    <row r="90" spans="1:24" ht="18.75" customHeight="1">
      <c r="A90" s="17" t="s">
        <v>97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v>0</v>
      </c>
      <c r="K90" s="44">
        <v>0</v>
      </c>
      <c r="L90" s="44">
        <f>(L$37+L$38+L$39)/L$7</f>
        <v>2.5272743085117892</v>
      </c>
      <c r="M90" s="44">
        <v>0</v>
      </c>
      <c r="N90" s="62"/>
      <c r="X90"/>
    </row>
    <row r="91" spans="1:25" ht="18.75" customHeight="1">
      <c r="A91" s="34" t="s">
        <v>98</v>
      </c>
      <c r="B91" s="45">
        <v>0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9">
        <f>(M$37+M$38+M$39)/M$7</f>
        <v>2.475922257189962</v>
      </c>
      <c r="N91" s="50"/>
      <c r="Y91"/>
    </row>
    <row r="92" spans="1:13" ht="54.75" customHeight="1">
      <c r="A92" s="72" t="s">
        <v>103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</row>
    <row r="95" ht="14.25">
      <c r="B95" s="40"/>
    </row>
    <row r="96" ht="14.25">
      <c r="H96" s="41"/>
    </row>
    <row r="97" ht="14.25"/>
    <row r="98" spans="8:11" ht="14.25">
      <c r="H98" s="42"/>
      <c r="I98" s="43"/>
      <c r="J98" s="43"/>
      <c r="K98" s="43"/>
    </row>
  </sheetData>
  <sheetProtection/>
  <mergeCells count="7">
    <mergeCell ref="A92:M92"/>
    <mergeCell ref="A76:N76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8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2017-06-22T21:09:47Z</cp:lastPrinted>
  <dcterms:created xsi:type="dcterms:W3CDTF">2012-11-28T17:54:39Z</dcterms:created>
  <dcterms:modified xsi:type="dcterms:W3CDTF">2017-06-22T21:40:34Z</dcterms:modified>
  <cp:category/>
  <cp:version/>
  <cp:contentType/>
  <cp:contentStatus/>
</cp:coreProperties>
</file>