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<sst xmlns="http://schemas.openxmlformats.org/spreadsheetml/2006/main" count="105" uniqueCount="103">
  <si>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</si>
  <si>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</si>
  <si>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</si>
  <si>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</si>
  <si>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</si>
  <si>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</si>
  <si>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</si>
  <si>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</si>
  <si>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</si>
  <si>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</si>
  <si>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</si>
  <si>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</si>
  <si>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</si>
  <si>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</si>
  <si>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</si>
  <si>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</si>
  <si>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</si>
  <si>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</si>
  <si>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</si>
  <si>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</si>
  <si>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</si>
  <si>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</si>
  <si>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</si>
  <si>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</si>
  <si>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</si>
  <si>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</si>
  <si>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</si>
  <si>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</si>
  <si>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</si>
  <si>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</si>
  <si>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</si>
  <si>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</si>
  <si>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</si>
  <si>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</si>
  <si>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</si>
  <si>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</si>
  <si>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</si>
  <si>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</si>
  <si>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</si>
  <si>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</si>
  <si>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</si>
  <si>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</si>
  <si>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</si>
  <si>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</si>
  <si>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</si>
  <si>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</si>
  <si>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</si>
  <si>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</si>
  <si>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</si>
  <si>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</si>
  <si>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</si>
  <si>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</si>
  <si>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</si>
  <si>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</si>
  <si>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</si>
  <si>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</si>
  <si>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</si>
  <si>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</si>
  <si>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</si>
  <si>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</si>
  <si>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</si>
  <si>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</si>
  <si>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</si>
  <si>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</si>
  <si>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</si>
  <si>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</si>
  <si>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</si>
  <si>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</si>
  <si>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</si>
  <si>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</si>
  <si>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</si>
  <si>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</si>
  <si>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</si>
  <si>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</si>
  <si>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</si>
  <si>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</si>
  <si>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</si>
  <si>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</si>
  <si>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</si>
  <si>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</si>
  <si>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</si>
  <si>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</si>
  <si>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</si>
  <si>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</si>
  <si>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</si>
  <si>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</si>
  <si>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</si>
  <si>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</si>
  <si>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</si>
  <si>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</si>
  <si>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</si>
  <si>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</si>
  <si>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</si>
  <si>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</si>
  <si>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</si>
  <si>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</si>
  <si>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</si>
  <si>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</si>
  <si>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12/06/17 - VENCIMENTO 20/06/17</t>
  </si>
  <si>
    <t>5.3. Revisão de Remuneração pelo Transporte Coletivo (1)</t>
  </si>
  <si>
    <t>5.4. Revisão de Remuneração pelo Serviço Atende (2)</t>
  </si>
  <si>
    <t>8. Tarifa de Remuneração por Passageiro (3)</t>
  </si>
  <si>
    <t>Nota: (1) Revisão referente ao reajuste da tarifa de remuneração, período de 01/05 a 11/06/17, parcelado em 09 pagamentos.
           (2) Revisão de preços do serviço atende, período de 01/05 a 11/06/17. 
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</si>
</sst>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69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69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69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87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526064</v>
      </c>
      <c r="C7" s="10">
        <f>C8+C20+C24</f>
        <v>393720</v>
      </c>
      <c r="D7" s="10">
        <f>D8+D20+D24</f>
        <v>394940</v>
      </c>
      <c r="E7" s="10">
        <f>E8+E20+E24</f>
        <v>53479</v>
      </c>
      <c r="F7" s="10">
        <f aca="true" t="shared" si="0" ref="F7:M7">F8+F20+F24</f>
        <v>339461</v>
      </c>
      <c r="G7" s="10">
        <f t="shared" si="0"/>
        <v>546030</v>
      </c>
      <c r="H7" s="10">
        <f t="shared" si="0"/>
        <v>492058</v>
      </c>
      <c r="I7" s="10">
        <f t="shared" si="0"/>
        <v>436939</v>
      </c>
      <c r="J7" s="10">
        <f t="shared" si="0"/>
        <v>313607</v>
      </c>
      <c r="K7" s="10">
        <f t="shared" si="0"/>
        <v>381389</v>
      </c>
      <c r="L7" s="10">
        <f t="shared" si="0"/>
        <v>155505</v>
      </c>
      <c r="M7" s="10">
        <f t="shared" si="0"/>
        <v>90764</v>
      </c>
      <c r="N7" s="10">
        <f>+N8+N20+N24</f>
        <v>4123956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216232</v>
      </c>
      <c r="C8" s="12">
        <f>+C9+C12+C16</f>
        <v>175016</v>
      </c>
      <c r="D8" s="12">
        <f>+D9+D12+D16</f>
        <v>191518</v>
      </c>
      <c r="E8" s="12">
        <f>+E9+E12+E16</f>
        <v>23642</v>
      </c>
      <c r="F8" s="12">
        <f aca="true" t="shared" si="1" ref="F8:M8">+F9+F12+F16</f>
        <v>150887</v>
      </c>
      <c r="G8" s="12">
        <f t="shared" si="1"/>
        <v>249449</v>
      </c>
      <c r="H8" s="12">
        <f t="shared" si="1"/>
        <v>218135</v>
      </c>
      <c r="I8" s="12">
        <f t="shared" si="1"/>
        <v>198632</v>
      </c>
      <c r="J8" s="12">
        <f t="shared" si="1"/>
        <v>142618</v>
      </c>
      <c r="K8" s="12">
        <f t="shared" si="1"/>
        <v>165075</v>
      </c>
      <c r="L8" s="12">
        <f t="shared" si="1"/>
        <v>76745</v>
      </c>
      <c r="M8" s="12">
        <f t="shared" si="1"/>
        <v>46264</v>
      </c>
      <c r="N8" s="12">
        <f>SUM(B8:M8)</f>
        <v>1854213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21887</v>
      </c>
      <c r="C9" s="14">
        <v>22815</v>
      </c>
      <c r="D9" s="14">
        <v>16529</v>
      </c>
      <c r="E9" s="14">
        <v>1692</v>
      </c>
      <c r="F9" s="14">
        <v>13517</v>
      </c>
      <c r="G9" s="14">
        <v>25488</v>
      </c>
      <c r="H9" s="14">
        <v>28713</v>
      </c>
      <c r="I9" s="14">
        <v>14228</v>
      </c>
      <c r="J9" s="14">
        <v>17955</v>
      </c>
      <c r="K9" s="14">
        <v>15164</v>
      </c>
      <c r="L9" s="14">
        <v>9279</v>
      </c>
      <c r="M9" s="14">
        <v>6077</v>
      </c>
      <c r="N9" s="12">
        <f aca="true" t="shared" si="2" ref="N9:N19">SUM(B9:M9)</f>
        <v>193344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21887</v>
      </c>
      <c r="C10" s="14">
        <f>+C9-C11</f>
        <v>22815</v>
      </c>
      <c r="D10" s="14">
        <f>+D9-D11</f>
        <v>16529</v>
      </c>
      <c r="E10" s="14">
        <f>+E9-E11</f>
        <v>1692</v>
      </c>
      <c r="F10" s="14">
        <f aca="true" t="shared" si="3" ref="F10:M10">+F9-F11</f>
        <v>13517</v>
      </c>
      <c r="G10" s="14">
        <f t="shared" si="3"/>
        <v>25488</v>
      </c>
      <c r="H10" s="14">
        <f t="shared" si="3"/>
        <v>28713</v>
      </c>
      <c r="I10" s="14">
        <f t="shared" si="3"/>
        <v>14228</v>
      </c>
      <c r="J10" s="14">
        <f t="shared" si="3"/>
        <v>17955</v>
      </c>
      <c r="K10" s="14">
        <f t="shared" si="3"/>
        <v>15164</v>
      </c>
      <c r="L10" s="14">
        <f t="shared" si="3"/>
        <v>9279</v>
      </c>
      <c r="M10" s="14">
        <f t="shared" si="3"/>
        <v>6077</v>
      </c>
      <c r="N10" s="12">
        <f t="shared" si="2"/>
        <v>193344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180382</v>
      </c>
      <c r="C12" s="14">
        <f>C13+C14+C15</f>
        <v>141782</v>
      </c>
      <c r="D12" s="14">
        <f>D13+D14+D15</f>
        <v>164347</v>
      </c>
      <c r="E12" s="14">
        <f>E13+E14+E15</f>
        <v>20615</v>
      </c>
      <c r="F12" s="14">
        <f aca="true" t="shared" si="4" ref="F12:M12">F13+F14+F15</f>
        <v>128442</v>
      </c>
      <c r="G12" s="14">
        <f t="shared" si="4"/>
        <v>207893</v>
      </c>
      <c r="H12" s="14">
        <f t="shared" si="4"/>
        <v>176590</v>
      </c>
      <c r="I12" s="14">
        <f t="shared" si="4"/>
        <v>171186</v>
      </c>
      <c r="J12" s="14">
        <f t="shared" si="4"/>
        <v>115793</v>
      </c>
      <c r="K12" s="14">
        <f t="shared" si="4"/>
        <v>137792</v>
      </c>
      <c r="L12" s="14">
        <f t="shared" si="4"/>
        <v>63070</v>
      </c>
      <c r="M12" s="14">
        <f t="shared" si="4"/>
        <v>37799</v>
      </c>
      <c r="N12" s="12">
        <f t="shared" si="2"/>
        <v>1545691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84168</v>
      </c>
      <c r="C13" s="14">
        <v>68049</v>
      </c>
      <c r="D13" s="14">
        <v>76438</v>
      </c>
      <c r="E13" s="14">
        <v>9969</v>
      </c>
      <c r="F13" s="14">
        <v>59068</v>
      </c>
      <c r="G13" s="14">
        <v>96831</v>
      </c>
      <c r="H13" s="14">
        <v>87297</v>
      </c>
      <c r="I13" s="14">
        <v>83230</v>
      </c>
      <c r="J13" s="14">
        <v>54042</v>
      </c>
      <c r="K13" s="14">
        <v>64280</v>
      </c>
      <c r="L13" s="14">
        <v>29009</v>
      </c>
      <c r="M13" s="14">
        <v>16958</v>
      </c>
      <c r="N13" s="12">
        <f t="shared" si="2"/>
        <v>729339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91453</v>
      </c>
      <c r="C14" s="14">
        <v>67660</v>
      </c>
      <c r="D14" s="14">
        <v>84781</v>
      </c>
      <c r="E14" s="14">
        <v>9939</v>
      </c>
      <c r="F14" s="14">
        <v>65117</v>
      </c>
      <c r="G14" s="14">
        <v>102123</v>
      </c>
      <c r="H14" s="14">
        <v>83322</v>
      </c>
      <c r="I14" s="14">
        <v>84564</v>
      </c>
      <c r="J14" s="14">
        <v>58167</v>
      </c>
      <c r="K14" s="14">
        <v>70080</v>
      </c>
      <c r="L14" s="14">
        <v>32017</v>
      </c>
      <c r="M14" s="14">
        <v>19933</v>
      </c>
      <c r="N14" s="12">
        <f t="shared" si="2"/>
        <v>769156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4761</v>
      </c>
      <c r="C15" s="14">
        <v>6073</v>
      </c>
      <c r="D15" s="14">
        <v>3128</v>
      </c>
      <c r="E15" s="14">
        <v>707</v>
      </c>
      <c r="F15" s="14">
        <v>4257</v>
      </c>
      <c r="G15" s="14">
        <v>8939</v>
      </c>
      <c r="H15" s="14">
        <v>5971</v>
      </c>
      <c r="I15" s="14">
        <v>3392</v>
      </c>
      <c r="J15" s="14">
        <v>3584</v>
      </c>
      <c r="K15" s="14">
        <v>3432</v>
      </c>
      <c r="L15" s="14">
        <v>2044</v>
      </c>
      <c r="M15" s="14">
        <v>908</v>
      </c>
      <c r="N15" s="12">
        <f t="shared" si="2"/>
        <v>47196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13963</v>
      </c>
      <c r="C16" s="14">
        <f>C17+C18+C19</f>
        <v>10419</v>
      </c>
      <c r="D16" s="14">
        <f>D17+D18+D19</f>
        <v>10642</v>
      </c>
      <c r="E16" s="14">
        <f>E17+E18+E19</f>
        <v>1335</v>
      </c>
      <c r="F16" s="14">
        <f aca="true" t="shared" si="5" ref="F16:M16">F17+F18+F19</f>
        <v>8928</v>
      </c>
      <c r="G16" s="14">
        <f t="shared" si="5"/>
        <v>16068</v>
      </c>
      <c r="H16" s="14">
        <f t="shared" si="5"/>
        <v>12832</v>
      </c>
      <c r="I16" s="14">
        <f t="shared" si="5"/>
        <v>13218</v>
      </c>
      <c r="J16" s="14">
        <f t="shared" si="5"/>
        <v>8870</v>
      </c>
      <c r="K16" s="14">
        <f t="shared" si="5"/>
        <v>12119</v>
      </c>
      <c r="L16" s="14">
        <f t="shared" si="5"/>
        <v>4396</v>
      </c>
      <c r="M16" s="14">
        <f t="shared" si="5"/>
        <v>2388</v>
      </c>
      <c r="N16" s="12">
        <f t="shared" si="2"/>
        <v>115178</v>
      </c>
    </row>
    <row r="17" spans="1:25" ht="18.75" customHeight="1">
      <c r="A17" s="15" t="s">
        <v>16</v>
      </c>
      <c r="B17" s="14">
        <v>12982</v>
      </c>
      <c r="C17" s="14">
        <v>9735</v>
      </c>
      <c r="D17" s="14">
        <v>9871</v>
      </c>
      <c r="E17" s="14">
        <v>1217</v>
      </c>
      <c r="F17" s="14">
        <v>8350</v>
      </c>
      <c r="G17" s="14">
        <v>14986</v>
      </c>
      <c r="H17" s="14">
        <v>11972</v>
      </c>
      <c r="I17" s="14">
        <v>12425</v>
      </c>
      <c r="J17" s="14">
        <v>8161</v>
      </c>
      <c r="K17" s="14">
        <v>11192</v>
      </c>
      <c r="L17" s="14">
        <v>4002</v>
      </c>
      <c r="M17" s="14">
        <v>2148</v>
      </c>
      <c r="N17" s="12">
        <f t="shared" si="2"/>
        <v>107041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970</v>
      </c>
      <c r="C18" s="14">
        <v>675</v>
      </c>
      <c r="D18" s="14">
        <v>769</v>
      </c>
      <c r="E18" s="14">
        <v>116</v>
      </c>
      <c r="F18" s="14">
        <v>576</v>
      </c>
      <c r="G18" s="14">
        <v>1078</v>
      </c>
      <c r="H18" s="14">
        <v>845</v>
      </c>
      <c r="I18" s="14">
        <v>786</v>
      </c>
      <c r="J18" s="14">
        <v>700</v>
      </c>
      <c r="K18" s="14">
        <v>910</v>
      </c>
      <c r="L18" s="14">
        <v>393</v>
      </c>
      <c r="M18" s="14">
        <v>238</v>
      </c>
      <c r="N18" s="12">
        <f t="shared" si="2"/>
        <v>8056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</v>
      </c>
      <c r="C19" s="14">
        <v>9</v>
      </c>
      <c r="D19" s="14">
        <v>2</v>
      </c>
      <c r="E19" s="14">
        <v>2</v>
      </c>
      <c r="F19" s="14">
        <v>2</v>
      </c>
      <c r="G19" s="14">
        <v>4</v>
      </c>
      <c r="H19" s="14">
        <v>15</v>
      </c>
      <c r="I19" s="14">
        <v>7</v>
      </c>
      <c r="J19" s="14">
        <v>9</v>
      </c>
      <c r="K19" s="14">
        <v>17</v>
      </c>
      <c r="L19" s="14">
        <v>1</v>
      </c>
      <c r="M19" s="14">
        <v>2</v>
      </c>
      <c r="N19" s="12">
        <f t="shared" si="2"/>
        <v>81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131853</v>
      </c>
      <c r="C20" s="18">
        <f>C21+C22+C23</f>
        <v>84927</v>
      </c>
      <c r="D20" s="18">
        <f>D21+D22+D23</f>
        <v>77885</v>
      </c>
      <c r="E20" s="18">
        <f>E21+E22+E23</f>
        <v>10233</v>
      </c>
      <c r="F20" s="18">
        <f aca="true" t="shared" si="6" ref="F20:M20">F21+F22+F23</f>
        <v>66973</v>
      </c>
      <c r="G20" s="18">
        <f t="shared" si="6"/>
        <v>110283</v>
      </c>
      <c r="H20" s="18">
        <f t="shared" si="6"/>
        <v>114367</v>
      </c>
      <c r="I20" s="18">
        <f t="shared" si="6"/>
        <v>104876</v>
      </c>
      <c r="J20" s="18">
        <f t="shared" si="6"/>
        <v>70677</v>
      </c>
      <c r="K20" s="18">
        <f t="shared" si="6"/>
        <v>106433</v>
      </c>
      <c r="L20" s="18">
        <f t="shared" si="6"/>
        <v>41707</v>
      </c>
      <c r="M20" s="18">
        <f t="shared" si="6"/>
        <v>23285</v>
      </c>
      <c r="N20" s="12">
        <f aca="true" t="shared" si="7" ref="N20:N26">SUM(B20:M20)</f>
        <v>943499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66673</v>
      </c>
      <c r="C21" s="14">
        <v>46187</v>
      </c>
      <c r="D21" s="14">
        <v>40464</v>
      </c>
      <c r="E21" s="14">
        <v>5702</v>
      </c>
      <c r="F21" s="14">
        <v>34343</v>
      </c>
      <c r="G21" s="14">
        <v>57118</v>
      </c>
      <c r="H21" s="14">
        <v>63150</v>
      </c>
      <c r="I21" s="14">
        <v>56503</v>
      </c>
      <c r="J21" s="14">
        <v>36823</v>
      </c>
      <c r="K21" s="14">
        <v>54639</v>
      </c>
      <c r="L21" s="14">
        <v>21498</v>
      </c>
      <c r="M21" s="14">
        <v>11576</v>
      </c>
      <c r="N21" s="12">
        <f t="shared" si="7"/>
        <v>494676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62683</v>
      </c>
      <c r="C22" s="14">
        <v>36407</v>
      </c>
      <c r="D22" s="14">
        <v>36201</v>
      </c>
      <c r="E22" s="14">
        <v>4307</v>
      </c>
      <c r="F22" s="14">
        <v>31019</v>
      </c>
      <c r="G22" s="14">
        <v>50048</v>
      </c>
      <c r="H22" s="14">
        <v>48921</v>
      </c>
      <c r="I22" s="14">
        <v>46652</v>
      </c>
      <c r="J22" s="14">
        <v>32376</v>
      </c>
      <c r="K22" s="14">
        <v>49864</v>
      </c>
      <c r="L22" s="14">
        <v>19297</v>
      </c>
      <c r="M22" s="14">
        <v>11272</v>
      </c>
      <c r="N22" s="12">
        <f t="shared" si="7"/>
        <v>429047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2497</v>
      </c>
      <c r="C23" s="14">
        <v>2333</v>
      </c>
      <c r="D23" s="14">
        <v>1220</v>
      </c>
      <c r="E23" s="14">
        <v>224</v>
      </c>
      <c r="F23" s="14">
        <v>1611</v>
      </c>
      <c r="G23" s="14">
        <v>3117</v>
      </c>
      <c r="H23" s="14">
        <v>2296</v>
      </c>
      <c r="I23" s="14">
        <v>1721</v>
      </c>
      <c r="J23" s="14">
        <v>1478</v>
      </c>
      <c r="K23" s="14">
        <v>1930</v>
      </c>
      <c r="L23" s="14">
        <v>912</v>
      </c>
      <c r="M23" s="14">
        <v>437</v>
      </c>
      <c r="N23" s="12">
        <f t="shared" si="7"/>
        <v>19776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177979</v>
      </c>
      <c r="C24" s="14">
        <f>C25+C26</f>
        <v>133777</v>
      </c>
      <c r="D24" s="14">
        <f>D25+D26</f>
        <v>125537</v>
      </c>
      <c r="E24" s="14">
        <f>E25+E26</f>
        <v>19604</v>
      </c>
      <c r="F24" s="14">
        <f aca="true" t="shared" si="8" ref="F24:M24">F25+F26</f>
        <v>121601</v>
      </c>
      <c r="G24" s="14">
        <f t="shared" si="8"/>
        <v>186298</v>
      </c>
      <c r="H24" s="14">
        <f t="shared" si="8"/>
        <v>159556</v>
      </c>
      <c r="I24" s="14">
        <f t="shared" si="8"/>
        <v>133431</v>
      </c>
      <c r="J24" s="14">
        <f t="shared" si="8"/>
        <v>100312</v>
      </c>
      <c r="K24" s="14">
        <f t="shared" si="8"/>
        <v>109881</v>
      </c>
      <c r="L24" s="14">
        <f t="shared" si="8"/>
        <v>37053</v>
      </c>
      <c r="M24" s="14">
        <f t="shared" si="8"/>
        <v>21215</v>
      </c>
      <c r="N24" s="12">
        <f t="shared" si="7"/>
        <v>1326244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69054</v>
      </c>
      <c r="C25" s="14">
        <v>61309</v>
      </c>
      <c r="D25" s="14">
        <v>56698</v>
      </c>
      <c r="E25" s="14">
        <v>10094</v>
      </c>
      <c r="F25" s="14">
        <v>53891</v>
      </c>
      <c r="G25" s="14">
        <v>88186</v>
      </c>
      <c r="H25" s="14">
        <v>78525</v>
      </c>
      <c r="I25" s="14">
        <v>54436</v>
      </c>
      <c r="J25" s="14">
        <v>46901</v>
      </c>
      <c r="K25" s="14">
        <v>45231</v>
      </c>
      <c r="L25" s="14">
        <v>15775</v>
      </c>
      <c r="M25" s="14">
        <v>7893</v>
      </c>
      <c r="N25" s="12">
        <f t="shared" si="7"/>
        <v>587993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108925</v>
      </c>
      <c r="C26" s="14">
        <v>72468</v>
      </c>
      <c r="D26" s="14">
        <v>68839</v>
      </c>
      <c r="E26" s="14">
        <v>9510</v>
      </c>
      <c r="F26" s="14">
        <v>67710</v>
      </c>
      <c r="G26" s="14">
        <v>98112</v>
      </c>
      <c r="H26" s="14">
        <v>81031</v>
      </c>
      <c r="I26" s="14">
        <v>78995</v>
      </c>
      <c r="J26" s="14">
        <v>53411</v>
      </c>
      <c r="K26" s="14">
        <v>64650</v>
      </c>
      <c r="L26" s="14">
        <v>21278</v>
      </c>
      <c r="M26" s="14">
        <v>13322</v>
      </c>
      <c r="N26" s="12">
        <f t="shared" si="7"/>
        <v>738251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2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0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3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ht="18.75" customHeight="1">
      <c r="A32" s="53" t="s">
        <v>50</v>
      </c>
      <c r="B32" s="54">
        <f>B33*B34</f>
        <v>3257.0800000000004</v>
      </c>
      <c r="C32" s="54">
        <f aca="true" t="shared" si="10" ref="C32:M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2897.56</v>
      </c>
      <c r="I32" s="54">
        <f t="shared" si="10"/>
        <v>2546.6000000000004</v>
      </c>
      <c r="J32" s="54">
        <f t="shared" si="10"/>
        <v>2118.6</v>
      </c>
      <c r="K32" s="54">
        <f t="shared" si="10"/>
        <v>2602.2400000000002</v>
      </c>
      <c r="L32" s="54">
        <f t="shared" si="10"/>
        <v>1271.16</v>
      </c>
      <c r="M32" s="54">
        <f t="shared" si="10"/>
        <v>719.0400000000001</v>
      </c>
      <c r="N32" s="25">
        <f>SUM(B32:M32)</f>
        <v>25436.04</v>
      </c>
    </row>
    <row r="33" spans="1:25" ht="18.75" customHeight="1">
      <c r="A33" s="50" t="s">
        <v>51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677</v>
      </c>
      <c r="I33" s="56">
        <v>595</v>
      </c>
      <c r="J33" s="56">
        <v>495</v>
      </c>
      <c r="K33" s="56">
        <v>608</v>
      </c>
      <c r="L33" s="56">
        <v>297</v>
      </c>
      <c r="M33" s="56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0" t="s">
        <v>52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18.75" customHeight="1">
      <c r="A36" s="57" t="s">
        <v>53</v>
      </c>
      <c r="B36" s="58">
        <f>B37+B38+B39+B40</f>
        <v>1098893.4451094402</v>
      </c>
      <c r="C36" s="58">
        <f aca="true" t="shared" si="11" ref="C36:M36">C37+C38+C39+C40</f>
        <v>794608.5404599999</v>
      </c>
      <c r="D36" s="58">
        <f t="shared" si="11"/>
        <v>747983.4807470001</v>
      </c>
      <c r="E36" s="58">
        <f t="shared" si="11"/>
        <v>139045.5681136</v>
      </c>
      <c r="F36" s="58">
        <f t="shared" si="11"/>
        <v>740469.4032350499</v>
      </c>
      <c r="G36" s="58">
        <f t="shared" si="11"/>
        <v>944454.704</v>
      </c>
      <c r="H36" s="58">
        <f t="shared" si="11"/>
        <v>996215.0446000001</v>
      </c>
      <c r="I36" s="58">
        <f t="shared" si="11"/>
        <v>863452.6675802</v>
      </c>
      <c r="J36" s="58">
        <f t="shared" si="11"/>
        <v>698054.6504201</v>
      </c>
      <c r="K36" s="58">
        <f t="shared" si="11"/>
        <v>811699.84251664</v>
      </c>
      <c r="L36" s="58">
        <f t="shared" si="11"/>
        <v>392930.9405221499</v>
      </c>
      <c r="M36" s="58">
        <f t="shared" si="11"/>
        <v>224695.41681984</v>
      </c>
      <c r="N36" s="58">
        <f>N37+N38+N39+N40</f>
        <v>8452503.704124019</v>
      </c>
    </row>
    <row r="37" spans="1:14" ht="18.75" customHeight="1">
      <c r="A37" s="55" t="s">
        <v>54</v>
      </c>
      <c r="B37" s="52">
        <f aca="true" t="shared" si="12" ref="B37:M37">B29*B7</f>
        <v>1098895.0896</v>
      </c>
      <c r="C37" s="52">
        <f t="shared" si="12"/>
        <v>794526.96</v>
      </c>
      <c r="D37" s="52">
        <f t="shared" si="12"/>
        <v>737826.908</v>
      </c>
      <c r="E37" s="52">
        <f t="shared" si="12"/>
        <v>138735.2218</v>
      </c>
      <c r="F37" s="52">
        <f t="shared" si="12"/>
        <v>740466.2792999999</v>
      </c>
      <c r="G37" s="52">
        <f t="shared" si="12"/>
        <v>944577.297</v>
      </c>
      <c r="H37" s="52">
        <f t="shared" si="12"/>
        <v>996073.0094000001</v>
      </c>
      <c r="I37" s="52">
        <f t="shared" si="12"/>
        <v>863391.464</v>
      </c>
      <c r="J37" s="52">
        <f t="shared" si="12"/>
        <v>697932.3785</v>
      </c>
      <c r="K37" s="52">
        <f t="shared" si="12"/>
        <v>811481.3753</v>
      </c>
      <c r="L37" s="52">
        <f t="shared" si="12"/>
        <v>392805.62999999995</v>
      </c>
      <c r="M37" s="52">
        <f t="shared" si="12"/>
        <v>224640.9</v>
      </c>
      <c r="N37" s="54">
        <f>SUM(B37:M37)</f>
        <v>8441352.512899999</v>
      </c>
    </row>
    <row r="38" spans="1:14" ht="18.75" customHeight="1">
      <c r="A38" s="55" t="s">
        <v>55</v>
      </c>
      <c r="B38" s="52">
        <f aca="true" t="shared" si="13" ref="B38:M38">B30*B7</f>
        <v>-3258.72449056</v>
      </c>
      <c r="C38" s="52">
        <f t="shared" si="13"/>
        <v>-2310.93954</v>
      </c>
      <c r="D38" s="52">
        <f t="shared" si="13"/>
        <v>-2191.897253</v>
      </c>
      <c r="E38" s="52">
        <f t="shared" si="13"/>
        <v>-335.9336864</v>
      </c>
      <c r="F38" s="52">
        <f t="shared" si="13"/>
        <v>-2158.27606495</v>
      </c>
      <c r="G38" s="52">
        <f t="shared" si="13"/>
        <v>-2784.753</v>
      </c>
      <c r="H38" s="52">
        <f t="shared" si="13"/>
        <v>-2755.5248</v>
      </c>
      <c r="I38" s="52">
        <f t="shared" si="13"/>
        <v>-2485.3964198</v>
      </c>
      <c r="J38" s="52">
        <f t="shared" si="13"/>
        <v>-1996.3280799000001</v>
      </c>
      <c r="K38" s="52">
        <f t="shared" si="13"/>
        <v>-2383.7727833599997</v>
      </c>
      <c r="L38" s="52">
        <f t="shared" si="13"/>
        <v>-1145.8494778499999</v>
      </c>
      <c r="M38" s="52">
        <f t="shared" si="13"/>
        <v>-664.52318016</v>
      </c>
      <c r="N38" s="25">
        <f>SUM(B38:M38)</f>
        <v>-24471.918775979997</v>
      </c>
    </row>
    <row r="39" spans="1:14" ht="18.75" customHeight="1">
      <c r="A39" s="55" t="s">
        <v>56</v>
      </c>
      <c r="B39" s="52">
        <f aca="true" t="shared" si="14" ref="B39:M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2897.56</v>
      </c>
      <c r="I39" s="52">
        <f t="shared" si="14"/>
        <v>2546.6000000000004</v>
      </c>
      <c r="J39" s="52">
        <f t="shared" si="14"/>
        <v>2118.6</v>
      </c>
      <c r="K39" s="52">
        <f t="shared" si="14"/>
        <v>2602.2400000000002</v>
      </c>
      <c r="L39" s="52">
        <f t="shared" si="14"/>
        <v>1271.16</v>
      </c>
      <c r="M39" s="52">
        <f t="shared" si="14"/>
        <v>719.0400000000001</v>
      </c>
      <c r="N39" s="54">
        <f>SUM(B39:M39)</f>
        <v>25436.04</v>
      </c>
    </row>
    <row r="40" spans="1:25" ht="18.75" customHeight="1">
      <c r="A40" s="2" t="s">
        <v>57</v>
      </c>
      <c r="B40" s="52">
        <v>0</v>
      </c>
      <c r="C40" s="52">
        <v>0</v>
      </c>
      <c r="D40" s="52">
        <v>10187.07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4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9"/>
    </row>
    <row r="42" spans="1:14" ht="18.75" customHeight="1">
      <c r="A42" s="2" t="s">
        <v>58</v>
      </c>
      <c r="B42" s="25">
        <f>+B43+B46+B54+B55</f>
        <v>34029.75999999998</v>
      </c>
      <c r="C42" s="25">
        <f aca="true" t="shared" si="15" ref="C42:M42">+C43+C46+C54+C55</f>
        <v>-4236.470000000001</v>
      </c>
      <c r="D42" s="25">
        <f t="shared" si="15"/>
        <v>31999.83000000001</v>
      </c>
      <c r="E42" s="25">
        <f t="shared" si="15"/>
        <v>8075.279999999999</v>
      </c>
      <c r="F42" s="25">
        <f t="shared" si="15"/>
        <v>28527.079999999994</v>
      </c>
      <c r="G42" s="25">
        <f t="shared" si="15"/>
        <v>3319.9400000000023</v>
      </c>
      <c r="H42" s="25">
        <f t="shared" si="15"/>
        <v>-4476.409999999989</v>
      </c>
      <c r="I42" s="25">
        <f t="shared" si="15"/>
        <v>38298.07</v>
      </c>
      <c r="J42" s="25">
        <f t="shared" si="15"/>
        <v>5461.880000000005</v>
      </c>
      <c r="K42" s="25">
        <f t="shared" si="15"/>
        <v>31316.350000000006</v>
      </c>
      <c r="L42" s="25">
        <f t="shared" si="15"/>
        <v>5831.9200000000055</v>
      </c>
      <c r="M42" s="25">
        <f t="shared" si="15"/>
        <v>174.44000000000233</v>
      </c>
      <c r="N42" s="25">
        <f>+N43+N46+N54+N55</f>
        <v>178321.6700000001</v>
      </c>
    </row>
    <row r="43" spans="1:14" ht="18.75" customHeight="1">
      <c r="A43" s="17" t="s">
        <v>59</v>
      </c>
      <c r="B43" s="26">
        <f>B44+B45</f>
        <v>-83170.6</v>
      </c>
      <c r="C43" s="26">
        <f>C44+C45</f>
        <v>-86697</v>
      </c>
      <c r="D43" s="26">
        <f>D44+D45</f>
        <v>-62810.2</v>
      </c>
      <c r="E43" s="26">
        <f>E44+E45</f>
        <v>-6429.6</v>
      </c>
      <c r="F43" s="26">
        <f aca="true" t="shared" si="16" ref="F43:M43">F44+F45</f>
        <v>-51364.6</v>
      </c>
      <c r="G43" s="26">
        <f t="shared" si="16"/>
        <v>-96854.4</v>
      </c>
      <c r="H43" s="26">
        <f t="shared" si="16"/>
        <v>-109109.4</v>
      </c>
      <c r="I43" s="26">
        <f t="shared" si="16"/>
        <v>-54066.4</v>
      </c>
      <c r="J43" s="26">
        <f t="shared" si="16"/>
        <v>-68229</v>
      </c>
      <c r="K43" s="26">
        <f t="shared" si="16"/>
        <v>-57623.2</v>
      </c>
      <c r="L43" s="26">
        <f t="shared" si="16"/>
        <v>-35260.2</v>
      </c>
      <c r="M43" s="26">
        <f t="shared" si="16"/>
        <v>-23092.6</v>
      </c>
      <c r="N43" s="25">
        <f aca="true" t="shared" si="17" ref="N43:N55">SUM(B43:M43)</f>
        <v>-734707.2</v>
      </c>
    </row>
    <row r="44" spans="1:25" ht="18.75" customHeight="1">
      <c r="A44" s="13" t="s">
        <v>60</v>
      </c>
      <c r="B44" s="20">
        <f>ROUND(-B9*$D$3,2)</f>
        <v>-83170.6</v>
      </c>
      <c r="C44" s="20">
        <f>ROUND(-C9*$D$3,2)</f>
        <v>-86697</v>
      </c>
      <c r="D44" s="20">
        <f>ROUND(-D9*$D$3,2)</f>
        <v>-62810.2</v>
      </c>
      <c r="E44" s="20">
        <f>ROUND(-E9*$D$3,2)</f>
        <v>-6429.6</v>
      </c>
      <c r="F44" s="20">
        <f aca="true" t="shared" si="18" ref="F44:M44">ROUND(-F9*$D$3,2)</f>
        <v>-51364.6</v>
      </c>
      <c r="G44" s="20">
        <f t="shared" si="18"/>
        <v>-96854.4</v>
      </c>
      <c r="H44" s="20">
        <f t="shared" si="18"/>
        <v>-109109.4</v>
      </c>
      <c r="I44" s="20">
        <f t="shared" si="18"/>
        <v>-54066.4</v>
      </c>
      <c r="J44" s="20">
        <f t="shared" si="18"/>
        <v>-68229</v>
      </c>
      <c r="K44" s="20">
        <f t="shared" si="18"/>
        <v>-57623.2</v>
      </c>
      <c r="L44" s="20">
        <f t="shared" si="18"/>
        <v>-35260.2</v>
      </c>
      <c r="M44" s="20">
        <f t="shared" si="18"/>
        <v>-23092.6</v>
      </c>
      <c r="N44" s="44">
        <f t="shared" si="17"/>
        <v>-734707.2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4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99</v>
      </c>
      <c r="B54" s="27">
        <f>19744.18+97456.18</f>
        <v>117200.35999999999</v>
      </c>
      <c r="C54" s="27">
        <f>20954.52+61506.01</f>
        <v>82460.53</v>
      </c>
      <c r="D54" s="27">
        <v>80617.21</v>
      </c>
      <c r="E54" s="27">
        <v>15504.88</v>
      </c>
      <c r="F54" s="27">
        <v>79891.68</v>
      </c>
      <c r="G54" s="27">
        <v>100174.34</v>
      </c>
      <c r="H54" s="27">
        <f>81629.99+23503</f>
        <v>105132.99</v>
      </c>
      <c r="I54" s="27">
        <v>92364.47</v>
      </c>
      <c r="J54" s="27">
        <v>73690.88</v>
      </c>
      <c r="K54" s="27">
        <v>88939.55</v>
      </c>
      <c r="L54" s="27">
        <v>41092.12</v>
      </c>
      <c r="M54" s="27">
        <v>23267.04</v>
      </c>
      <c r="N54" s="24">
        <f t="shared" si="17"/>
        <v>900336.05</v>
      </c>
      <c r="O54"/>
      <c r="P54" s="65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0</v>
      </c>
      <c r="C55" s="27">
        <v>0</v>
      </c>
      <c r="D55" s="27">
        <v>14192.82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14192.82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20"/>
    </row>
    <row r="57" spans="1:25" ht="15.75">
      <c r="A57" s="2" t="s">
        <v>70</v>
      </c>
      <c r="B57" s="29">
        <f aca="true" t="shared" si="21" ref="B57:M57">+B36+B42</f>
        <v>1132923.2051094403</v>
      </c>
      <c r="C57" s="29">
        <f t="shared" si="21"/>
        <v>790372.07046</v>
      </c>
      <c r="D57" s="29">
        <f t="shared" si="21"/>
        <v>779983.310747</v>
      </c>
      <c r="E57" s="29">
        <f t="shared" si="21"/>
        <v>147120.8481136</v>
      </c>
      <c r="F57" s="29">
        <f t="shared" si="21"/>
        <v>768996.4832350499</v>
      </c>
      <c r="G57" s="29">
        <f t="shared" si="21"/>
        <v>947774.6440000001</v>
      </c>
      <c r="H57" s="29">
        <f t="shared" si="21"/>
        <v>991738.6346000001</v>
      </c>
      <c r="I57" s="29">
        <f t="shared" si="21"/>
        <v>901750.7375802</v>
      </c>
      <c r="J57" s="29">
        <f t="shared" si="21"/>
        <v>703516.5304201</v>
      </c>
      <c r="K57" s="29">
        <f t="shared" si="21"/>
        <v>843016.19251664</v>
      </c>
      <c r="L57" s="29">
        <f t="shared" si="21"/>
        <v>398762.8605221499</v>
      </c>
      <c r="M57" s="29">
        <f t="shared" si="21"/>
        <v>224869.85681984</v>
      </c>
      <c r="N57" s="29">
        <f>SUM(B57:M57)</f>
        <v>8630825.37412402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6" ht="18.75" customHeight="1">
      <c r="A60" s="2" t="s">
        <v>71</v>
      </c>
      <c r="B60" s="36">
        <f>SUM(B61:B74)</f>
        <v>1132923.2</v>
      </c>
      <c r="C60" s="36">
        <f aca="true" t="shared" si="22" ref="C60:M60">SUM(C61:C74)</f>
        <v>790372.07</v>
      </c>
      <c r="D60" s="36">
        <f t="shared" si="22"/>
        <v>779983.31</v>
      </c>
      <c r="E60" s="36">
        <f t="shared" si="22"/>
        <v>147120.85</v>
      </c>
      <c r="F60" s="36">
        <f t="shared" si="22"/>
        <v>768996.48</v>
      </c>
      <c r="G60" s="36">
        <f t="shared" si="22"/>
        <v>947774.65</v>
      </c>
      <c r="H60" s="36">
        <f t="shared" si="22"/>
        <v>991738.6499999999</v>
      </c>
      <c r="I60" s="36">
        <f t="shared" si="22"/>
        <v>901750.73</v>
      </c>
      <c r="J60" s="36">
        <f t="shared" si="22"/>
        <v>703516.53</v>
      </c>
      <c r="K60" s="36">
        <f t="shared" si="22"/>
        <v>843016.2</v>
      </c>
      <c r="L60" s="36">
        <f t="shared" si="22"/>
        <v>398762.86</v>
      </c>
      <c r="M60" s="36">
        <f t="shared" si="22"/>
        <v>224869.86</v>
      </c>
      <c r="N60" s="29">
        <f>SUM(N61:N74)</f>
        <v>8630825.389999999</v>
      </c>
      <c r="P60" s="66"/>
    </row>
    <row r="61" spans="1:15" ht="18.75" customHeight="1">
      <c r="A61" s="17" t="s">
        <v>72</v>
      </c>
      <c r="B61" s="36">
        <f>212561.77</f>
        <v>212561.77</v>
      </c>
      <c r="C61" s="36">
        <f>227034.96</f>
        <v>227034.96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439596.73</v>
      </c>
      <c r="O61"/>
    </row>
    <row r="62" spans="1:15" ht="18.75" customHeight="1">
      <c r="A62" s="17" t="s">
        <v>73</v>
      </c>
      <c r="B62" s="36">
        <f>920361.43</f>
        <v>920361.43</v>
      </c>
      <c r="C62" s="36">
        <f>563337.11</f>
        <v>563337.11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1483698.54</v>
      </c>
      <c r="O62"/>
    </row>
    <row r="63" spans="1:16" ht="18.75" customHeight="1">
      <c r="A63" s="17" t="s">
        <v>74</v>
      </c>
      <c r="B63" s="35">
        <v>0</v>
      </c>
      <c r="C63" s="35">
        <v>0</v>
      </c>
      <c r="D63" s="26">
        <f>779983.31</f>
        <v>779983.31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779983.31</v>
      </c>
      <c r="P63"/>
    </row>
    <row r="64" spans="1:17" ht="18.75" customHeight="1">
      <c r="A64" s="17" t="s">
        <v>75</v>
      </c>
      <c r="B64" s="35">
        <v>0</v>
      </c>
      <c r="C64" s="35">
        <v>0</v>
      </c>
      <c r="D64" s="35">
        <v>0</v>
      </c>
      <c r="E64" s="26">
        <f>147120.85</f>
        <v>147120.85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147120.85</v>
      </c>
      <c r="Q64"/>
    </row>
    <row r="65" spans="1:18" ht="18.75" customHeight="1">
      <c r="A65" s="17" t="s">
        <v>76</v>
      </c>
      <c r="B65" s="35">
        <v>0</v>
      </c>
      <c r="C65" s="35">
        <v>0</v>
      </c>
      <c r="D65" s="35">
        <v>0</v>
      </c>
      <c r="E65" s="35">
        <v>0</v>
      </c>
      <c r="F65" s="26">
        <f>768996.48</f>
        <v>768996.48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768996.48</v>
      </c>
      <c r="R65"/>
    </row>
    <row r="66" spans="1:19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947774.65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947774.65</v>
      </c>
      <c r="S66"/>
    </row>
    <row r="67" spans="1:20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770233.59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770233.59</v>
      </c>
      <c r="T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221505.06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221505.06</v>
      </c>
      <c r="T68"/>
    </row>
    <row r="69" spans="1:21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901750.73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901750.73</v>
      </c>
      <c r="U69"/>
    </row>
    <row r="70" spans="1:22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703516.53</v>
      </c>
      <c r="K70" s="35">
        <v>0</v>
      </c>
      <c r="L70" s="35">
        <v>0</v>
      </c>
      <c r="M70" s="35">
        <v>0</v>
      </c>
      <c r="N70" s="29">
        <f t="shared" si="23"/>
        <v>703516.53</v>
      </c>
      <c r="V70"/>
    </row>
    <row r="71" spans="1:23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843016.2</v>
      </c>
      <c r="L71" s="35">
        <v>0</v>
      </c>
      <c r="M71" s="59"/>
      <c r="N71" s="26">
        <f t="shared" si="23"/>
        <v>843016.2</v>
      </c>
      <c r="W71"/>
    </row>
    <row r="72" spans="1:24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398762.86</v>
      </c>
      <c r="M72" s="35">
        <v>0</v>
      </c>
      <c r="N72" s="29">
        <f t="shared" si="23"/>
        <v>398762.86</v>
      </c>
      <c r="X72"/>
    </row>
    <row r="73" spans="1:25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224869.86</v>
      </c>
      <c r="N73" s="26">
        <f t="shared" si="23"/>
        <v>224869.86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85</v>
      </c>
      <c r="B78" s="42">
        <v>2.3405954912861087</v>
      </c>
      <c r="C78" s="42">
        <v>2.2948994533992977</v>
      </c>
      <c r="D78" s="42">
        <v>0</v>
      </c>
      <c r="E78" s="42">
        <v>0</v>
      </c>
      <c r="F78" s="35">
        <v>0</v>
      </c>
      <c r="G78" s="35">
        <v>0</v>
      </c>
      <c r="H78" s="42">
        <v>0</v>
      </c>
      <c r="I78" s="42">
        <v>0</v>
      </c>
      <c r="J78" s="42">
        <v>0</v>
      </c>
      <c r="K78" s="35">
        <v>0</v>
      </c>
      <c r="L78" s="42">
        <v>0</v>
      </c>
      <c r="M78" s="42">
        <v>0</v>
      </c>
      <c r="N78" s="29"/>
      <c r="O78"/>
    </row>
    <row r="79" spans="1:15" ht="18.75" customHeight="1">
      <c r="A79" s="17" t="s">
        <v>86</v>
      </c>
      <c r="B79" s="42">
        <v>2.038360214653699</v>
      </c>
      <c r="C79" s="42">
        <v>1.9236809298585176</v>
      </c>
      <c r="D79" s="42">
        <v>0</v>
      </c>
      <c r="E79" s="42">
        <v>0</v>
      </c>
      <c r="F79" s="35">
        <v>0</v>
      </c>
      <c r="G79" s="35">
        <v>0</v>
      </c>
      <c r="H79" s="42">
        <v>0</v>
      </c>
      <c r="I79" s="42">
        <v>0</v>
      </c>
      <c r="J79" s="42">
        <v>0</v>
      </c>
      <c r="K79" s="35">
        <v>0</v>
      </c>
      <c r="L79" s="42">
        <v>0</v>
      </c>
      <c r="M79" s="42">
        <v>0</v>
      </c>
      <c r="N79" s="29"/>
      <c r="O79"/>
    </row>
    <row r="80" spans="1:16" ht="18.75" customHeight="1">
      <c r="A80" s="17" t="s">
        <v>87</v>
      </c>
      <c r="B80" s="42">
        <v>0</v>
      </c>
      <c r="C80" s="42">
        <v>0</v>
      </c>
      <c r="D80" s="22">
        <f>(D$37+D$38+D$39)/D$7</f>
        <v>1.8681227800349423</v>
      </c>
      <c r="E80" s="42">
        <v>0</v>
      </c>
      <c r="F80" s="35">
        <v>0</v>
      </c>
      <c r="G80" s="35">
        <v>0</v>
      </c>
      <c r="H80" s="42">
        <v>0</v>
      </c>
      <c r="I80" s="42">
        <v>0</v>
      </c>
      <c r="J80" s="42">
        <v>0</v>
      </c>
      <c r="K80" s="35">
        <v>0</v>
      </c>
      <c r="L80" s="42">
        <v>0</v>
      </c>
      <c r="M80" s="42">
        <v>0</v>
      </c>
      <c r="N80" s="26"/>
      <c r="P80"/>
    </row>
    <row r="81" spans="1:17" ht="18.75" customHeight="1">
      <c r="A81" s="17" t="s">
        <v>88</v>
      </c>
      <c r="B81" s="42">
        <v>0</v>
      </c>
      <c r="C81" s="42">
        <v>0</v>
      </c>
      <c r="D81" s="42">
        <v>0</v>
      </c>
      <c r="E81" s="22">
        <f>(E$37+E$38+E$39)/E$7</f>
        <v>2.600003143544195</v>
      </c>
      <c r="F81" s="35">
        <v>0</v>
      </c>
      <c r="G81" s="35">
        <v>0</v>
      </c>
      <c r="H81" s="42">
        <v>0</v>
      </c>
      <c r="I81" s="42">
        <v>0</v>
      </c>
      <c r="J81" s="42">
        <v>0</v>
      </c>
      <c r="K81" s="35">
        <v>0</v>
      </c>
      <c r="L81" s="42">
        <v>0</v>
      </c>
      <c r="M81" s="42">
        <v>0</v>
      </c>
      <c r="N81" s="29"/>
      <c r="Q81"/>
    </row>
    <row r="82" spans="1:18" ht="18.75" customHeight="1">
      <c r="A82" s="17" t="s">
        <v>89</v>
      </c>
      <c r="B82" s="42">
        <v>0</v>
      </c>
      <c r="C82" s="42">
        <v>0</v>
      </c>
      <c r="D82" s="42">
        <v>0</v>
      </c>
      <c r="E82" s="42">
        <v>0</v>
      </c>
      <c r="F82" s="42">
        <f>(F$37+F$38+F$39)/F$7</f>
        <v>2.1813092026331447</v>
      </c>
      <c r="G82" s="35">
        <v>0</v>
      </c>
      <c r="H82" s="42">
        <v>0</v>
      </c>
      <c r="I82" s="42">
        <v>0</v>
      </c>
      <c r="J82" s="42">
        <v>0</v>
      </c>
      <c r="K82" s="35">
        <v>0</v>
      </c>
      <c r="L82" s="42">
        <v>0</v>
      </c>
      <c r="M82" s="42">
        <v>0</v>
      </c>
      <c r="N82" s="26"/>
      <c r="R82"/>
    </row>
    <row r="83" spans="1:19" ht="18.75" customHeight="1">
      <c r="A83" s="17" t="s">
        <v>90</v>
      </c>
      <c r="B83" s="42">
        <v>0</v>
      </c>
      <c r="C83" s="42">
        <v>0</v>
      </c>
      <c r="D83" s="42">
        <v>0</v>
      </c>
      <c r="E83" s="42">
        <v>0</v>
      </c>
      <c r="F83" s="35">
        <v>0</v>
      </c>
      <c r="G83" s="42">
        <f>(G$37+G$38+G$39)/G$7</f>
        <v>1.729675483032068</v>
      </c>
      <c r="H83" s="42">
        <v>0</v>
      </c>
      <c r="I83" s="42">
        <v>0</v>
      </c>
      <c r="J83" s="42">
        <v>0</v>
      </c>
      <c r="K83" s="35">
        <v>0</v>
      </c>
      <c r="L83" s="42">
        <v>0</v>
      </c>
      <c r="M83" s="42">
        <v>0</v>
      </c>
      <c r="N83" s="29"/>
      <c r="S83"/>
    </row>
    <row r="84" spans="1:20" ht="18.75" customHeight="1">
      <c r="A84" s="17" t="s">
        <v>91</v>
      </c>
      <c r="B84" s="42">
        <v>0</v>
      </c>
      <c r="C84" s="42">
        <v>0</v>
      </c>
      <c r="D84" s="42">
        <v>0</v>
      </c>
      <c r="E84" s="42">
        <v>0</v>
      </c>
      <c r="F84" s="35">
        <v>0</v>
      </c>
      <c r="G84" s="35">
        <v>0</v>
      </c>
      <c r="H84" s="42">
        <v>2.034615546401208</v>
      </c>
      <c r="I84" s="42">
        <v>0</v>
      </c>
      <c r="J84" s="42">
        <v>0</v>
      </c>
      <c r="K84" s="35">
        <v>0</v>
      </c>
      <c r="L84" s="42">
        <v>0</v>
      </c>
      <c r="M84" s="42">
        <v>0</v>
      </c>
      <c r="N84" s="29"/>
      <c r="T84"/>
    </row>
    <row r="85" spans="1:20" ht="18.75" customHeight="1">
      <c r="A85" s="17" t="s">
        <v>92</v>
      </c>
      <c r="B85" s="42">
        <v>0</v>
      </c>
      <c r="C85" s="42">
        <v>0</v>
      </c>
      <c r="D85" s="42">
        <v>0</v>
      </c>
      <c r="E85" s="42">
        <v>0</v>
      </c>
      <c r="F85" s="35">
        <v>0</v>
      </c>
      <c r="G85" s="35">
        <v>0</v>
      </c>
      <c r="H85" s="42">
        <v>1.990813602748604</v>
      </c>
      <c r="I85" s="42">
        <v>0</v>
      </c>
      <c r="J85" s="42">
        <v>0</v>
      </c>
      <c r="K85" s="35">
        <v>0</v>
      </c>
      <c r="L85" s="42">
        <v>0</v>
      </c>
      <c r="M85" s="42">
        <v>0</v>
      </c>
      <c r="N85" s="29"/>
      <c r="T85"/>
    </row>
    <row r="86" spans="1:21" ht="18.75" customHeight="1">
      <c r="A86" s="17" t="s">
        <v>93</v>
      </c>
      <c r="B86" s="42">
        <v>0</v>
      </c>
      <c r="C86" s="42">
        <v>0</v>
      </c>
      <c r="D86" s="42">
        <v>0</v>
      </c>
      <c r="E86" s="42">
        <v>0</v>
      </c>
      <c r="F86" s="35">
        <v>0</v>
      </c>
      <c r="G86" s="35">
        <v>0</v>
      </c>
      <c r="H86" s="42">
        <v>0</v>
      </c>
      <c r="I86" s="42">
        <f>(I$37+I$38+I$39)/I$7</f>
        <v>1.9761400735118633</v>
      </c>
      <c r="J86" s="42">
        <v>0</v>
      </c>
      <c r="K86" s="35">
        <v>0</v>
      </c>
      <c r="L86" s="42">
        <v>0</v>
      </c>
      <c r="M86" s="42">
        <v>0</v>
      </c>
      <c r="N86" s="26"/>
      <c r="U86"/>
    </row>
    <row r="87" spans="1:22" ht="18.75" customHeight="1">
      <c r="A87" s="17" t="s">
        <v>94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35">
        <v>0</v>
      </c>
      <c r="H87" s="42">
        <v>0</v>
      </c>
      <c r="I87" s="42">
        <v>0</v>
      </c>
      <c r="J87" s="42">
        <f>(J$37+J$38+J$39)/J$7</f>
        <v>2.225889889001521</v>
      </c>
      <c r="K87" s="35">
        <v>0</v>
      </c>
      <c r="L87" s="42">
        <v>0</v>
      </c>
      <c r="M87" s="42">
        <v>0</v>
      </c>
      <c r="N87" s="29"/>
      <c r="V87"/>
    </row>
    <row r="88" spans="1:23" ht="18.75" customHeight="1">
      <c r="A88" s="17" t="s">
        <v>95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v>0</v>
      </c>
      <c r="I88" s="42">
        <v>0</v>
      </c>
      <c r="J88" s="42">
        <v>0</v>
      </c>
      <c r="K88" s="22">
        <f>(K$37+K$38+K$39)/K$7</f>
        <v>2.128272819920449</v>
      </c>
      <c r="L88" s="42">
        <v>0</v>
      </c>
      <c r="M88" s="42">
        <v>0</v>
      </c>
      <c r="N88" s="26"/>
      <c r="W88"/>
    </row>
    <row r="89" spans="1:24" ht="18.75" customHeight="1">
      <c r="A89" s="17" t="s">
        <v>96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v>0</v>
      </c>
      <c r="J89" s="42">
        <v>0</v>
      </c>
      <c r="K89" s="42">
        <v>0</v>
      </c>
      <c r="L89" s="42">
        <f>(L$37+L$38+L$39)/L$7</f>
        <v>2.526805829536992</v>
      </c>
      <c r="M89" s="42">
        <v>0</v>
      </c>
      <c r="N89" s="60"/>
      <c r="X89"/>
    </row>
    <row r="90" spans="1:25" ht="18.75" customHeight="1">
      <c r="A90" s="34" t="s">
        <v>97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7">
        <f>(M$37+M$38+M$39)/M$7</f>
        <v>2.4756006436454983</v>
      </c>
      <c r="N90" s="48"/>
      <c r="Y90"/>
    </row>
    <row r="91" spans="1:13" ht="55.5" customHeight="1">
      <c r="A91" s="67" t="s">
        <v>102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3" ht="14.25">
      <c r="N93" s="64"/>
    </row>
    <row r="94" spans="2:14" ht="14.25">
      <c r="B94" s="40"/>
      <c r="N94" s="64"/>
    </row>
    <row r="95" spans="8:14" ht="14.25">
      <c r="H95" s="41"/>
      <c r="N95" s="64"/>
    </row>
    <row r="96" ht="14.25">
      <c r="N96" s="64"/>
    </row>
    <row r="97" ht="14.25">
      <c r="N97" s="64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2017-06-22T21:37:02Z</dcterms:modified>
  <cp:category/>
  <cp:version/>
  <cp:contentType/>
  <cp:contentStatus/>
</cp:coreProperties>
</file>