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<sst xmlns="http://schemas.openxmlformats.org/spreadsheetml/2006/main" count="105" uniqueCount="103">
  <si>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</si>
  <si>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</si>
  <si>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</si>
  <si>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</si>
  <si>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</si>
  <si>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</si>
  <si>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</si>
  <si>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</si>
  <si>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</si>
  <si>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</si>
  <si>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</si>
  <si>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</si>
  <si>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</si>
  <si>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</si>
  <si>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</si>
  <si>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</si>
  <si>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</si>
  <si>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</si>
  <si>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</si>
  <si>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</si>
  <si>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</si>
  <si>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</si>
  <si>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</si>
  <si>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</si>
  <si>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</si>
  <si>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</si>
  <si>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</si>
  <si>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</si>
  <si>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</si>
  <si>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</si>
  <si>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</si>
  <si>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</si>
  <si>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</si>
  <si>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</si>
  <si>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</si>
  <si>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</si>
  <si>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</si>
  <si>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</si>
  <si>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</si>
  <si>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</si>
  <si>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</si>
  <si>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</si>
  <si>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</si>
  <si>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</si>
  <si>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</si>
  <si>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</si>
  <si>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</si>
  <si>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</si>
  <si>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</si>
  <si>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</si>
  <si>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</si>
  <si>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</si>
  <si>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</si>
  <si>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</si>
  <si>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</si>
  <si>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</si>
  <si>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</si>
  <si>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</si>
  <si>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</si>
  <si>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</si>
  <si>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</si>
  <si>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</si>
  <si>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</si>
  <si>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</si>
  <si>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</si>
  <si>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</si>
  <si>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</si>
  <si>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</si>
  <si>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</si>
  <si>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</si>
  <si>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</si>
  <si>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</si>
  <si>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</si>
  <si>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</si>
  <si>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</si>
  <si>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</si>
  <si>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</si>
  <si>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</si>
  <si>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</si>
  <si>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</si>
  <si>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</si>
  <si>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</si>
  <si>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</si>
  <si>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</si>
  <si>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</si>
  <si>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</si>
  <si>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</si>
  <si>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</si>
  <si>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</si>
  <si>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</si>
  <si>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</si>
  <si>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</si>
  <si>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</si>
  <si>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</si>
  <si>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</si>
  <si>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</si>
  <si>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</si>
  <si>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</si>
  <si>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</si>
  <si>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07/06/17 - VENCIMENTO 14/06/17</t>
  </si>
  <si>
    <t>5.2.6. Pagamento por estimativa (1)</t>
  </si>
  <si>
    <t>8. Tarifa de Remuneração por Passageiro (2)</t>
  </si>
  <si>
    <t>Nota: (1) O pagamento por estimativa será revisado assim que ocorrer o processamento de passageiros transportados no sistema de bilhetagem eletrônica.
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</si>
</sst>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1" fontId="0" fillId="0" borderId="0" xfId="52" applyFont="1" applyAlignment="1">
      <alignment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232581</v>
      </c>
      <c r="C7" s="10">
        <f>C8+C20+C24</f>
        <v>189274</v>
      </c>
      <c r="D7" s="10">
        <f>D8+D20+D24</f>
        <v>392265</v>
      </c>
      <c r="E7" s="10">
        <f>E8+E20+E24</f>
        <v>47518</v>
      </c>
      <c r="F7" s="10">
        <f aca="true" t="shared" si="0" ref="F7:M7">F8+F20+F24</f>
        <v>267468</v>
      </c>
      <c r="G7" s="10">
        <f t="shared" si="0"/>
        <v>435024</v>
      </c>
      <c r="H7" s="10">
        <f t="shared" si="0"/>
        <v>364883</v>
      </c>
      <c r="I7" s="10">
        <f t="shared" si="0"/>
        <v>291847</v>
      </c>
      <c r="J7" s="10">
        <f t="shared" si="0"/>
        <v>138482</v>
      </c>
      <c r="K7" s="10">
        <f t="shared" si="0"/>
        <v>282300</v>
      </c>
      <c r="L7" s="10">
        <f t="shared" si="0"/>
        <v>57297</v>
      </c>
      <c r="M7" s="10">
        <f t="shared" si="0"/>
        <v>49533</v>
      </c>
      <c r="N7" s="10">
        <f>+N8+N20+N24</f>
        <v>2748472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69182</v>
      </c>
      <c r="C8" s="12">
        <f>+C9+C12+C16</f>
        <v>70909</v>
      </c>
      <c r="D8" s="12">
        <f>+D9+D12+D16</f>
        <v>187058</v>
      </c>
      <c r="E8" s="12">
        <f>+E9+E12+E16</f>
        <v>20070</v>
      </c>
      <c r="F8" s="12">
        <f aca="true" t="shared" si="1" ref="F8:M8">+F9+F12+F16</f>
        <v>73275</v>
      </c>
      <c r="G8" s="12">
        <f t="shared" si="1"/>
        <v>132975</v>
      </c>
      <c r="H8" s="12">
        <f t="shared" si="1"/>
        <v>83990</v>
      </c>
      <c r="I8" s="12">
        <f t="shared" si="1"/>
        <v>118747</v>
      </c>
      <c r="J8" s="12">
        <f t="shared" si="1"/>
        <v>51497</v>
      </c>
      <c r="K8" s="12">
        <f t="shared" si="1"/>
        <v>110971</v>
      </c>
      <c r="L8" s="12">
        <f t="shared" si="1"/>
        <v>23392</v>
      </c>
      <c r="M8" s="12">
        <f t="shared" si="1"/>
        <v>19487</v>
      </c>
      <c r="N8" s="12">
        <f>SUM(B8:M8)</f>
        <v>961553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4261</v>
      </c>
      <c r="C9" s="14">
        <v>6160</v>
      </c>
      <c r="D9" s="14">
        <v>14426</v>
      </c>
      <c r="E9" s="14">
        <v>1301</v>
      </c>
      <c r="F9" s="14">
        <v>5007</v>
      </c>
      <c r="G9" s="14">
        <v>10150</v>
      </c>
      <c r="H9" s="14">
        <v>7633</v>
      </c>
      <c r="I9" s="14">
        <v>6739</v>
      </c>
      <c r="J9" s="14">
        <v>4303</v>
      </c>
      <c r="K9" s="14">
        <v>8928</v>
      </c>
      <c r="L9" s="14">
        <v>1500</v>
      </c>
      <c r="M9" s="14">
        <v>1690</v>
      </c>
      <c r="N9" s="12">
        <f aca="true" t="shared" si="2" ref="N9:N19">SUM(B9:M9)</f>
        <v>72098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4261</v>
      </c>
      <c r="C10" s="14">
        <f>+C9-C11</f>
        <v>6160</v>
      </c>
      <c r="D10" s="14">
        <f>+D9-D11</f>
        <v>14426</v>
      </c>
      <c r="E10" s="14">
        <f>+E9-E11</f>
        <v>1301</v>
      </c>
      <c r="F10" s="14">
        <f aca="true" t="shared" si="3" ref="F10:M10">+F9-F11</f>
        <v>5007</v>
      </c>
      <c r="G10" s="14">
        <f t="shared" si="3"/>
        <v>10150</v>
      </c>
      <c r="H10" s="14">
        <f t="shared" si="3"/>
        <v>7633</v>
      </c>
      <c r="I10" s="14">
        <f t="shared" si="3"/>
        <v>6739</v>
      </c>
      <c r="J10" s="14">
        <f t="shared" si="3"/>
        <v>4303</v>
      </c>
      <c r="K10" s="14">
        <f t="shared" si="3"/>
        <v>8928</v>
      </c>
      <c r="L10" s="14">
        <f t="shared" si="3"/>
        <v>1500</v>
      </c>
      <c r="M10" s="14">
        <f t="shared" si="3"/>
        <v>1690</v>
      </c>
      <c r="N10" s="12">
        <f t="shared" si="2"/>
        <v>72098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49380</v>
      </c>
      <c r="C12" s="14">
        <f>C13+C14+C15</f>
        <v>53259</v>
      </c>
      <c r="D12" s="14">
        <f>D13+D14+D15</f>
        <v>160653</v>
      </c>
      <c r="E12" s="14">
        <f>E13+E14+E15</f>
        <v>17399</v>
      </c>
      <c r="F12" s="14">
        <f aca="true" t="shared" si="4" ref="F12:M12">F13+F14+F15</f>
        <v>57974</v>
      </c>
      <c r="G12" s="14">
        <f t="shared" si="4"/>
        <v>104836</v>
      </c>
      <c r="H12" s="14">
        <f t="shared" si="4"/>
        <v>61856</v>
      </c>
      <c r="I12" s="14">
        <f t="shared" si="4"/>
        <v>97290</v>
      </c>
      <c r="J12" s="14">
        <f t="shared" si="4"/>
        <v>37252</v>
      </c>
      <c r="K12" s="14">
        <f t="shared" si="4"/>
        <v>89179</v>
      </c>
      <c r="L12" s="14">
        <f t="shared" si="4"/>
        <v>16967</v>
      </c>
      <c r="M12" s="14">
        <f t="shared" si="4"/>
        <v>15195</v>
      </c>
      <c r="N12" s="12">
        <f t="shared" si="2"/>
        <v>761240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17991</v>
      </c>
      <c r="C13" s="14">
        <v>22079</v>
      </c>
      <c r="D13" s="14">
        <v>73747</v>
      </c>
      <c r="E13" s="14">
        <v>8271</v>
      </c>
      <c r="F13" s="14">
        <v>24894</v>
      </c>
      <c r="G13" s="14">
        <v>46362</v>
      </c>
      <c r="H13" s="14">
        <v>26117</v>
      </c>
      <c r="I13" s="14">
        <v>43798</v>
      </c>
      <c r="J13" s="14">
        <v>14467</v>
      </c>
      <c r="K13" s="14">
        <v>38701</v>
      </c>
      <c r="L13" s="14">
        <v>5258</v>
      </c>
      <c r="M13" s="14">
        <v>5521</v>
      </c>
      <c r="N13" s="12">
        <f t="shared" si="2"/>
        <v>327206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30134</v>
      </c>
      <c r="C14" s="14">
        <v>29140</v>
      </c>
      <c r="D14" s="14">
        <v>83625</v>
      </c>
      <c r="E14" s="14">
        <v>8520</v>
      </c>
      <c r="F14" s="14">
        <v>31137</v>
      </c>
      <c r="G14" s="14">
        <v>54203</v>
      </c>
      <c r="H14" s="14">
        <v>33728</v>
      </c>
      <c r="I14" s="14">
        <v>51653</v>
      </c>
      <c r="J14" s="14">
        <v>21708</v>
      </c>
      <c r="K14" s="14">
        <v>48176</v>
      </c>
      <c r="L14" s="14">
        <v>11247</v>
      </c>
      <c r="M14" s="14">
        <v>9400</v>
      </c>
      <c r="N14" s="12">
        <f t="shared" si="2"/>
        <v>412671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1255</v>
      </c>
      <c r="C15" s="14">
        <v>2040</v>
      </c>
      <c r="D15" s="14">
        <v>3281</v>
      </c>
      <c r="E15" s="14">
        <v>608</v>
      </c>
      <c r="F15" s="14">
        <v>1943</v>
      </c>
      <c r="G15" s="14">
        <v>4271</v>
      </c>
      <c r="H15" s="14">
        <v>2011</v>
      </c>
      <c r="I15" s="14">
        <v>1839</v>
      </c>
      <c r="J15" s="14">
        <v>1077</v>
      </c>
      <c r="K15" s="14">
        <v>2302</v>
      </c>
      <c r="L15" s="14">
        <v>462</v>
      </c>
      <c r="M15" s="14">
        <v>274</v>
      </c>
      <c r="N15" s="12">
        <f t="shared" si="2"/>
        <v>21363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15541</v>
      </c>
      <c r="C16" s="14">
        <f>C17+C18+C19</f>
        <v>11490</v>
      </c>
      <c r="D16" s="14">
        <f>D17+D18+D19</f>
        <v>11979</v>
      </c>
      <c r="E16" s="14">
        <f>E17+E18+E19</f>
        <v>1370</v>
      </c>
      <c r="F16" s="14">
        <f aca="true" t="shared" si="5" ref="F16:M16">F17+F18+F19</f>
        <v>10294</v>
      </c>
      <c r="G16" s="14">
        <f t="shared" si="5"/>
        <v>17989</v>
      </c>
      <c r="H16" s="14">
        <f t="shared" si="5"/>
        <v>14501</v>
      </c>
      <c r="I16" s="14">
        <f t="shared" si="5"/>
        <v>14718</v>
      </c>
      <c r="J16" s="14">
        <f t="shared" si="5"/>
        <v>9942</v>
      </c>
      <c r="K16" s="14">
        <f t="shared" si="5"/>
        <v>12864</v>
      </c>
      <c r="L16" s="14">
        <f t="shared" si="5"/>
        <v>4925</v>
      </c>
      <c r="M16" s="14">
        <f t="shared" si="5"/>
        <v>2602</v>
      </c>
      <c r="N16" s="12">
        <f t="shared" si="2"/>
        <v>128215</v>
      </c>
    </row>
    <row r="17" spans="1:25" ht="18.75" customHeight="1">
      <c r="A17" s="15" t="s">
        <v>16</v>
      </c>
      <c r="B17" s="14">
        <v>13849</v>
      </c>
      <c r="C17" s="14">
        <v>10354</v>
      </c>
      <c r="D17" s="14">
        <v>10497</v>
      </c>
      <c r="E17" s="14">
        <v>1181</v>
      </c>
      <c r="F17" s="14">
        <v>9265</v>
      </c>
      <c r="G17" s="14">
        <v>16140</v>
      </c>
      <c r="H17" s="14">
        <v>12976</v>
      </c>
      <c r="I17" s="14">
        <v>13395</v>
      </c>
      <c r="J17" s="14">
        <v>8691</v>
      </c>
      <c r="K17" s="14">
        <v>11354</v>
      </c>
      <c r="L17" s="14">
        <v>4313</v>
      </c>
      <c r="M17" s="14">
        <v>2198</v>
      </c>
      <c r="N17" s="12">
        <f t="shared" si="2"/>
        <v>114213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1689</v>
      </c>
      <c r="C18" s="14">
        <v>1122</v>
      </c>
      <c r="D18" s="14">
        <v>1474</v>
      </c>
      <c r="E18" s="14">
        <v>187</v>
      </c>
      <c r="F18" s="14">
        <v>1026</v>
      </c>
      <c r="G18" s="14">
        <v>1840</v>
      </c>
      <c r="H18" s="14">
        <v>1512</v>
      </c>
      <c r="I18" s="14">
        <v>1313</v>
      </c>
      <c r="J18" s="14">
        <v>1246</v>
      </c>
      <c r="K18" s="14">
        <v>1498</v>
      </c>
      <c r="L18" s="14">
        <v>611</v>
      </c>
      <c r="M18" s="14">
        <v>403</v>
      </c>
      <c r="N18" s="12">
        <f t="shared" si="2"/>
        <v>13921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</v>
      </c>
      <c r="C19" s="14">
        <v>14</v>
      </c>
      <c r="D19" s="14">
        <v>8</v>
      </c>
      <c r="E19" s="14">
        <v>2</v>
      </c>
      <c r="F19" s="14">
        <v>3</v>
      </c>
      <c r="G19" s="14">
        <v>9</v>
      </c>
      <c r="H19" s="14">
        <v>13</v>
      </c>
      <c r="I19" s="14">
        <v>10</v>
      </c>
      <c r="J19" s="14">
        <v>5</v>
      </c>
      <c r="K19" s="14">
        <v>12</v>
      </c>
      <c r="L19" s="14">
        <v>1</v>
      </c>
      <c r="M19" s="14">
        <v>1</v>
      </c>
      <c r="N19" s="12">
        <f t="shared" si="2"/>
        <v>81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41128</v>
      </c>
      <c r="C20" s="18">
        <f>C21+C22+C23</f>
        <v>31206</v>
      </c>
      <c r="D20" s="18">
        <f>D21+D22+D23</f>
        <v>77593</v>
      </c>
      <c r="E20" s="18">
        <f>E21+E22+E23</f>
        <v>8652</v>
      </c>
      <c r="F20" s="18">
        <f aca="true" t="shared" si="6" ref="F20:M20">F21+F22+F23</f>
        <v>68738</v>
      </c>
      <c r="G20" s="18">
        <f t="shared" si="6"/>
        <v>112603</v>
      </c>
      <c r="H20" s="18">
        <f t="shared" si="6"/>
        <v>117532</v>
      </c>
      <c r="I20" s="18">
        <f t="shared" si="6"/>
        <v>66090</v>
      </c>
      <c r="J20" s="18">
        <f t="shared" si="6"/>
        <v>24359</v>
      </c>
      <c r="K20" s="18">
        <f t="shared" si="6"/>
        <v>78087</v>
      </c>
      <c r="L20" s="18">
        <f t="shared" si="6"/>
        <v>10378</v>
      </c>
      <c r="M20" s="18">
        <f t="shared" si="6"/>
        <v>8298</v>
      </c>
      <c r="N20" s="12">
        <f aca="true" t="shared" si="7" ref="N20:N26">SUM(B20:M20)</f>
        <v>644664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16356</v>
      </c>
      <c r="C21" s="14">
        <v>14015</v>
      </c>
      <c r="D21" s="14">
        <v>39204</v>
      </c>
      <c r="E21" s="14">
        <v>4612</v>
      </c>
      <c r="F21" s="14">
        <v>35145</v>
      </c>
      <c r="G21" s="14">
        <v>57594</v>
      </c>
      <c r="H21" s="14">
        <v>64635</v>
      </c>
      <c r="I21" s="14">
        <v>32903</v>
      </c>
      <c r="J21" s="14">
        <v>10217</v>
      </c>
      <c r="K21" s="14">
        <v>38431</v>
      </c>
      <c r="L21" s="14">
        <v>3572</v>
      </c>
      <c r="M21" s="14">
        <v>3199</v>
      </c>
      <c r="N21" s="12">
        <f t="shared" si="7"/>
        <v>319883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24039</v>
      </c>
      <c r="C22" s="14">
        <v>16393</v>
      </c>
      <c r="D22" s="14">
        <v>37186</v>
      </c>
      <c r="E22" s="14">
        <v>3829</v>
      </c>
      <c r="F22" s="14">
        <v>31986</v>
      </c>
      <c r="G22" s="14">
        <v>51907</v>
      </c>
      <c r="H22" s="14">
        <v>50587</v>
      </c>
      <c r="I22" s="14">
        <v>32230</v>
      </c>
      <c r="J22" s="14">
        <v>13674</v>
      </c>
      <c r="K22" s="14">
        <v>38324</v>
      </c>
      <c r="L22" s="14">
        <v>6636</v>
      </c>
      <c r="M22" s="14">
        <v>4955</v>
      </c>
      <c r="N22" s="12">
        <f t="shared" si="7"/>
        <v>311746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733</v>
      </c>
      <c r="C23" s="14">
        <v>798</v>
      </c>
      <c r="D23" s="14">
        <v>1203</v>
      </c>
      <c r="E23" s="14">
        <v>211</v>
      </c>
      <c r="F23" s="14">
        <v>1607</v>
      </c>
      <c r="G23" s="14">
        <v>3102</v>
      </c>
      <c r="H23" s="14">
        <v>2310</v>
      </c>
      <c r="I23" s="14">
        <v>957</v>
      </c>
      <c r="J23" s="14">
        <v>468</v>
      </c>
      <c r="K23" s="14">
        <v>1332</v>
      </c>
      <c r="L23" s="14">
        <v>170</v>
      </c>
      <c r="M23" s="14">
        <v>144</v>
      </c>
      <c r="N23" s="12">
        <f t="shared" si="7"/>
        <v>13035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122271</v>
      </c>
      <c r="C24" s="14">
        <f>C25+C26</f>
        <v>87159</v>
      </c>
      <c r="D24" s="14">
        <f>D25+D26</f>
        <v>127614</v>
      </c>
      <c r="E24" s="14">
        <f>E25+E26</f>
        <v>18796</v>
      </c>
      <c r="F24" s="14">
        <f aca="true" t="shared" si="8" ref="F24:M24">F25+F26</f>
        <v>125455</v>
      </c>
      <c r="G24" s="14">
        <f t="shared" si="8"/>
        <v>189446</v>
      </c>
      <c r="H24" s="14">
        <f t="shared" si="8"/>
        <v>163361</v>
      </c>
      <c r="I24" s="14">
        <f t="shared" si="8"/>
        <v>107010</v>
      </c>
      <c r="J24" s="14">
        <f t="shared" si="8"/>
        <v>62626</v>
      </c>
      <c r="K24" s="14">
        <f t="shared" si="8"/>
        <v>93242</v>
      </c>
      <c r="L24" s="14">
        <f t="shared" si="8"/>
        <v>23527</v>
      </c>
      <c r="M24" s="14">
        <f t="shared" si="8"/>
        <v>21748</v>
      </c>
      <c r="N24" s="12">
        <f t="shared" si="7"/>
        <v>1142255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13465</v>
      </c>
      <c r="C25" s="14">
        <v>17053</v>
      </c>
      <c r="D25" s="14">
        <v>61274</v>
      </c>
      <c r="E25" s="14">
        <v>10344</v>
      </c>
      <c r="F25" s="14">
        <v>58990</v>
      </c>
      <c r="G25" s="14">
        <v>94419</v>
      </c>
      <c r="H25" s="14">
        <v>84087</v>
      </c>
      <c r="I25" s="14">
        <v>30221</v>
      </c>
      <c r="J25" s="14">
        <v>11431</v>
      </c>
      <c r="K25" s="14">
        <v>30545</v>
      </c>
      <c r="L25" s="14">
        <v>2396</v>
      </c>
      <c r="M25" s="14">
        <v>8595</v>
      </c>
      <c r="N25" s="12">
        <f t="shared" si="7"/>
        <v>422820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108806</v>
      </c>
      <c r="C26" s="14">
        <v>70106</v>
      </c>
      <c r="D26" s="14">
        <v>66340</v>
      </c>
      <c r="E26" s="14">
        <v>8452</v>
      </c>
      <c r="F26" s="14">
        <v>66465</v>
      </c>
      <c r="G26" s="14">
        <v>95027</v>
      </c>
      <c r="H26" s="14">
        <v>79274</v>
      </c>
      <c r="I26" s="14">
        <v>76789</v>
      </c>
      <c r="J26" s="14">
        <v>51195</v>
      </c>
      <c r="K26" s="14">
        <v>62697</v>
      </c>
      <c r="L26" s="14">
        <v>21131</v>
      </c>
      <c r="M26" s="14">
        <v>13153</v>
      </c>
      <c r="N26" s="12">
        <f t="shared" si="7"/>
        <v>719435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473769.71289226</v>
      </c>
      <c r="C36" s="60">
        <f aca="true" t="shared" si="11" ref="C36:M36">C37+C38+C39+C40</f>
        <v>372334.325857</v>
      </c>
      <c r="D36" s="60">
        <f t="shared" si="11"/>
        <v>721724.74086325</v>
      </c>
      <c r="E36" s="60">
        <f t="shared" si="11"/>
        <v>120097.90273119998</v>
      </c>
      <c r="F36" s="60">
        <f t="shared" si="11"/>
        <v>567225.5438294001</v>
      </c>
      <c r="G36" s="60">
        <f t="shared" si="11"/>
        <v>731501.3696000001</v>
      </c>
      <c r="H36" s="60">
        <f t="shared" si="11"/>
        <v>718396.6347</v>
      </c>
      <c r="I36" s="60">
        <f t="shared" si="11"/>
        <v>561116.0170945999</v>
      </c>
      <c r="J36" s="60">
        <f t="shared" si="11"/>
        <v>300621.3009326</v>
      </c>
      <c r="K36" s="60">
        <f t="shared" si="11"/>
        <v>584323.667248</v>
      </c>
      <c r="L36" s="60">
        <f t="shared" si="11"/>
        <v>141450.07134470998</v>
      </c>
      <c r="M36" s="60">
        <f t="shared" si="11"/>
        <v>119448.57901248</v>
      </c>
      <c r="N36" s="60">
        <f>N37+N38+N39+N40</f>
        <v>5412009.866105501</v>
      </c>
    </row>
    <row r="37" spans="1:14" ht="18.75" customHeight="1">
      <c r="A37" s="57" t="s">
        <v>54</v>
      </c>
      <c r="B37" s="54">
        <f aca="true" t="shared" si="12" ref="B37:M37">B29*B7</f>
        <v>471953.3652</v>
      </c>
      <c r="C37" s="54">
        <f t="shared" si="12"/>
        <v>371052.7496</v>
      </c>
      <c r="D37" s="54">
        <f t="shared" si="12"/>
        <v>711882.522</v>
      </c>
      <c r="E37" s="54">
        <f t="shared" si="12"/>
        <v>119750.11179999998</v>
      </c>
      <c r="F37" s="54">
        <f t="shared" si="12"/>
        <v>566764.692</v>
      </c>
      <c r="G37" s="54">
        <f t="shared" si="12"/>
        <v>731057.832</v>
      </c>
      <c r="H37" s="54">
        <f t="shared" si="12"/>
        <v>717542.4195</v>
      </c>
      <c r="I37" s="54">
        <f t="shared" si="12"/>
        <v>560229.5011999999</v>
      </c>
      <c r="J37" s="54">
        <f t="shared" si="12"/>
        <v>299384.2358</v>
      </c>
      <c r="K37" s="54">
        <f t="shared" si="12"/>
        <v>583485.87</v>
      </c>
      <c r="L37" s="54">
        <f t="shared" si="12"/>
        <v>140601.1083</v>
      </c>
      <c r="M37" s="54">
        <f t="shared" si="12"/>
        <v>119092.1919</v>
      </c>
      <c r="N37" s="56">
        <f>SUM(B37:M37)</f>
        <v>5392796.599300001</v>
      </c>
    </row>
    <row r="38" spans="1:14" ht="18.75" customHeight="1">
      <c r="A38" s="57" t="s">
        <v>55</v>
      </c>
      <c r="B38" s="54">
        <f aca="true" t="shared" si="13" ref="B38:M38">B30*B7</f>
        <v>-1440.7323077400001</v>
      </c>
      <c r="C38" s="54">
        <f t="shared" si="13"/>
        <v>-1110.943743</v>
      </c>
      <c r="D38" s="54">
        <f t="shared" si="13"/>
        <v>-2177.05113675</v>
      </c>
      <c r="E38" s="54">
        <f t="shared" si="13"/>
        <v>-298.4890688</v>
      </c>
      <c r="F38" s="54">
        <f t="shared" si="13"/>
        <v>-1700.5481706</v>
      </c>
      <c r="G38" s="54">
        <f t="shared" si="13"/>
        <v>-2218.6224</v>
      </c>
      <c r="H38" s="54">
        <f t="shared" si="13"/>
        <v>-2043.3448</v>
      </c>
      <c r="I38" s="54">
        <f t="shared" si="13"/>
        <v>-1660.0841054</v>
      </c>
      <c r="J38" s="54">
        <f t="shared" si="13"/>
        <v>-881.5348674</v>
      </c>
      <c r="K38" s="54">
        <f t="shared" si="13"/>
        <v>-1764.442752</v>
      </c>
      <c r="L38" s="54">
        <f t="shared" si="13"/>
        <v>-422.19695529</v>
      </c>
      <c r="M38" s="54">
        <f t="shared" si="13"/>
        <v>-362.65288752000004</v>
      </c>
      <c r="N38" s="25">
        <f>SUM(B38:M38)</f>
        <v>-16080.643194500002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9857.87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9857.87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435711.10000000003</v>
      </c>
      <c r="C42" s="25">
        <f aca="true" t="shared" si="15" ref="C42:M42">+C43+C46+C54+C55</f>
        <v>239428.59999999998</v>
      </c>
      <c r="D42" s="25">
        <f t="shared" si="15"/>
        <v>-54818.8</v>
      </c>
      <c r="E42" s="25">
        <f t="shared" si="15"/>
        <v>-5943.8</v>
      </c>
      <c r="F42" s="25">
        <f t="shared" si="15"/>
        <v>37773.4</v>
      </c>
      <c r="G42" s="25">
        <f t="shared" si="15"/>
        <v>16530</v>
      </c>
      <c r="H42" s="25">
        <f t="shared" si="15"/>
        <v>44155.4</v>
      </c>
      <c r="I42" s="25">
        <f t="shared" si="15"/>
        <v>127991.8</v>
      </c>
      <c r="J42" s="25">
        <f t="shared" si="15"/>
        <v>249648.6</v>
      </c>
      <c r="K42" s="25">
        <f t="shared" si="15"/>
        <v>50373.6</v>
      </c>
      <c r="L42" s="25">
        <f t="shared" si="15"/>
        <v>178895.6</v>
      </c>
      <c r="M42" s="25">
        <f t="shared" si="15"/>
        <v>42678</v>
      </c>
      <c r="N42" s="25">
        <f>+N43+N46+N54+N55</f>
        <v>1362423.5</v>
      </c>
    </row>
    <row r="43" spans="1:14" ht="18.75" customHeight="1">
      <c r="A43" s="17" t="s">
        <v>59</v>
      </c>
      <c r="B43" s="26">
        <f>B44+B45</f>
        <v>-16191.8</v>
      </c>
      <c r="C43" s="26">
        <f>C44+C45</f>
        <v>-23408</v>
      </c>
      <c r="D43" s="26">
        <f>D44+D45</f>
        <v>-54818.8</v>
      </c>
      <c r="E43" s="26">
        <f>E44+E45</f>
        <v>-4943.8</v>
      </c>
      <c r="F43" s="26">
        <f aca="true" t="shared" si="16" ref="F43:M43">F44+F45</f>
        <v>-19026.6</v>
      </c>
      <c r="G43" s="26">
        <f t="shared" si="16"/>
        <v>-38570</v>
      </c>
      <c r="H43" s="26">
        <f t="shared" si="16"/>
        <v>-29005.4</v>
      </c>
      <c r="I43" s="26">
        <f t="shared" si="16"/>
        <v>-25608.2</v>
      </c>
      <c r="J43" s="26">
        <f t="shared" si="16"/>
        <v>-16351.4</v>
      </c>
      <c r="K43" s="26">
        <f t="shared" si="16"/>
        <v>-33926.4</v>
      </c>
      <c r="L43" s="26">
        <f t="shared" si="16"/>
        <v>-5700</v>
      </c>
      <c r="M43" s="26">
        <f t="shared" si="16"/>
        <v>-6422</v>
      </c>
      <c r="N43" s="25">
        <f aca="true" t="shared" si="17" ref="N43:N55">SUM(B43:M43)</f>
        <v>-273972.4</v>
      </c>
    </row>
    <row r="44" spans="1:25" ht="18.75" customHeight="1">
      <c r="A44" s="13" t="s">
        <v>60</v>
      </c>
      <c r="B44" s="20">
        <f>ROUND(-B9*$D$3,2)</f>
        <v>-16191.8</v>
      </c>
      <c r="C44" s="20">
        <f>ROUND(-C9*$D$3,2)</f>
        <v>-23408</v>
      </c>
      <c r="D44" s="20">
        <f>ROUND(-D9*$D$3,2)</f>
        <v>-54818.8</v>
      </c>
      <c r="E44" s="20">
        <f>ROUND(-E9*$D$3,2)</f>
        <v>-4943.8</v>
      </c>
      <c r="F44" s="20">
        <f aca="true" t="shared" si="18" ref="F44:M44">ROUND(-F9*$D$3,2)</f>
        <v>-19026.6</v>
      </c>
      <c r="G44" s="20">
        <f t="shared" si="18"/>
        <v>-38570</v>
      </c>
      <c r="H44" s="20">
        <f t="shared" si="18"/>
        <v>-29005.4</v>
      </c>
      <c r="I44" s="20">
        <f t="shared" si="18"/>
        <v>-25608.2</v>
      </c>
      <c r="J44" s="20">
        <f t="shared" si="18"/>
        <v>-16351.4</v>
      </c>
      <c r="K44" s="20">
        <f t="shared" si="18"/>
        <v>-33926.4</v>
      </c>
      <c r="L44" s="20">
        <f t="shared" si="18"/>
        <v>-5700</v>
      </c>
      <c r="M44" s="20">
        <f t="shared" si="18"/>
        <v>-6422</v>
      </c>
      <c r="N44" s="46">
        <f t="shared" si="17"/>
        <v>-273972.4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451902.9</v>
      </c>
      <c r="C46" s="26">
        <f aca="true" t="shared" si="20" ref="C46:M46">SUM(C47:C53)</f>
        <v>262836.6</v>
      </c>
      <c r="D46" s="26">
        <f t="shared" si="20"/>
        <v>0</v>
      </c>
      <c r="E46" s="26">
        <f t="shared" si="20"/>
        <v>-1000</v>
      </c>
      <c r="F46" s="26">
        <f t="shared" si="20"/>
        <v>56800</v>
      </c>
      <c r="G46" s="26">
        <f t="shared" si="20"/>
        <v>55100</v>
      </c>
      <c r="H46" s="26">
        <f t="shared" si="20"/>
        <v>73160.8</v>
      </c>
      <c r="I46" s="26">
        <f t="shared" si="20"/>
        <v>153600</v>
      </c>
      <c r="J46" s="26">
        <f t="shared" si="20"/>
        <v>266000</v>
      </c>
      <c r="K46" s="26">
        <f t="shared" si="20"/>
        <v>84300</v>
      </c>
      <c r="L46" s="26">
        <f t="shared" si="20"/>
        <v>184595.6</v>
      </c>
      <c r="M46" s="26">
        <f t="shared" si="20"/>
        <v>49100</v>
      </c>
      <c r="N46" s="26">
        <f>SUM(N47:N53)</f>
        <v>1636395.9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-2797.1</v>
      </c>
      <c r="C51" s="24">
        <v>-2763.4</v>
      </c>
      <c r="D51" s="24">
        <v>0</v>
      </c>
      <c r="E51" s="24">
        <v>0</v>
      </c>
      <c r="F51" s="24">
        <v>0</v>
      </c>
      <c r="G51" s="24">
        <v>0</v>
      </c>
      <c r="H51" s="24">
        <v>-539.2</v>
      </c>
      <c r="I51" s="24">
        <v>0</v>
      </c>
      <c r="J51" s="24">
        <v>0</v>
      </c>
      <c r="K51" s="24">
        <v>0</v>
      </c>
      <c r="L51" s="24">
        <v>-404.4</v>
      </c>
      <c r="M51" s="24">
        <v>0</v>
      </c>
      <c r="N51" s="24">
        <f t="shared" si="17"/>
        <v>-6504.099999999999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100</v>
      </c>
      <c r="B52" s="24">
        <v>454700</v>
      </c>
      <c r="C52" s="24">
        <v>265600</v>
      </c>
      <c r="D52" s="24">
        <v>0</v>
      </c>
      <c r="E52" s="24">
        <v>0</v>
      </c>
      <c r="F52" s="24">
        <v>56800</v>
      </c>
      <c r="G52" s="24">
        <v>55100</v>
      </c>
      <c r="H52" s="24">
        <v>74200</v>
      </c>
      <c r="I52" s="24">
        <v>153600</v>
      </c>
      <c r="J52" s="24">
        <v>266000</v>
      </c>
      <c r="K52" s="24">
        <v>84300</v>
      </c>
      <c r="L52" s="24">
        <v>185000</v>
      </c>
      <c r="M52" s="24">
        <v>49100</v>
      </c>
      <c r="N52" s="24">
        <f t="shared" si="17"/>
        <v>1644400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69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909480.81289226</v>
      </c>
      <c r="C57" s="29">
        <f t="shared" si="21"/>
        <v>611762.925857</v>
      </c>
      <c r="D57" s="29">
        <f t="shared" si="21"/>
        <v>666905.9408632499</v>
      </c>
      <c r="E57" s="29">
        <f t="shared" si="21"/>
        <v>114154.10273119998</v>
      </c>
      <c r="F57" s="29">
        <f t="shared" si="21"/>
        <v>604998.9438294001</v>
      </c>
      <c r="G57" s="29">
        <f t="shared" si="21"/>
        <v>748031.3696000001</v>
      </c>
      <c r="H57" s="29">
        <f t="shared" si="21"/>
        <v>762552.0347000001</v>
      </c>
      <c r="I57" s="29">
        <f t="shared" si="21"/>
        <v>689107.8170946</v>
      </c>
      <c r="J57" s="29">
        <f t="shared" si="21"/>
        <v>550269.9009326</v>
      </c>
      <c r="K57" s="29">
        <f t="shared" si="21"/>
        <v>634697.267248</v>
      </c>
      <c r="L57" s="29">
        <f t="shared" si="21"/>
        <v>320345.67134471</v>
      </c>
      <c r="M57" s="29">
        <f t="shared" si="21"/>
        <v>162126.57901247998</v>
      </c>
      <c r="N57" s="29">
        <f>SUM(B57:M57)</f>
        <v>6774433.366105499</v>
      </c>
      <c r="O57"/>
      <c r="P57" s="66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909480.81</v>
      </c>
      <c r="C60" s="36">
        <f aca="true" t="shared" si="22" ref="C60:M60">SUM(C61:C74)</f>
        <v>611762.9299999999</v>
      </c>
      <c r="D60" s="36">
        <f t="shared" si="22"/>
        <v>666905.94</v>
      </c>
      <c r="E60" s="36">
        <f t="shared" si="22"/>
        <v>114154.1</v>
      </c>
      <c r="F60" s="36">
        <f t="shared" si="22"/>
        <v>604998.94</v>
      </c>
      <c r="G60" s="36">
        <f t="shared" si="22"/>
        <v>748031.37</v>
      </c>
      <c r="H60" s="36">
        <f t="shared" si="22"/>
        <v>762552.05</v>
      </c>
      <c r="I60" s="36">
        <f t="shared" si="22"/>
        <v>689107.82</v>
      </c>
      <c r="J60" s="36">
        <f t="shared" si="22"/>
        <v>550269.91</v>
      </c>
      <c r="K60" s="36">
        <f t="shared" si="22"/>
        <v>634697.27</v>
      </c>
      <c r="L60" s="36">
        <f t="shared" si="22"/>
        <v>320345.67</v>
      </c>
      <c r="M60" s="36">
        <f t="shared" si="22"/>
        <v>162126.58</v>
      </c>
      <c r="N60" s="29">
        <f>SUM(N61:N74)</f>
        <v>6774433.390000001</v>
      </c>
    </row>
    <row r="61" spans="1:15" ht="18.75" customHeight="1">
      <c r="A61" s="17" t="s">
        <v>73</v>
      </c>
      <c r="B61" s="36">
        <v>177002.78</v>
      </c>
      <c r="C61" s="36">
        <v>182125.45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359128.23</v>
      </c>
      <c r="O61"/>
    </row>
    <row r="62" spans="1:15" ht="18.75" customHeight="1">
      <c r="A62" s="17" t="s">
        <v>74</v>
      </c>
      <c r="B62" s="36">
        <v>732478.03</v>
      </c>
      <c r="C62" s="36">
        <v>429637.48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1162115.51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666905.94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666905.94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114154.1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114154.1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604998.94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604998.94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748031.37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748031.37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602830.31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602830.31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159721.74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159721.74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689107.82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689107.82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550269.91</v>
      </c>
      <c r="K70" s="35">
        <v>0</v>
      </c>
      <c r="L70" s="35">
        <v>0</v>
      </c>
      <c r="M70" s="35">
        <v>0</v>
      </c>
      <c r="N70" s="29">
        <f t="shared" si="23"/>
        <v>550269.91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634697.27</v>
      </c>
      <c r="L71" s="35">
        <v>0</v>
      </c>
      <c r="M71" s="61"/>
      <c r="N71" s="26">
        <f t="shared" si="23"/>
        <v>634697.27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320345.67</v>
      </c>
      <c r="M72" s="35">
        <v>0</v>
      </c>
      <c r="N72" s="29">
        <f t="shared" si="23"/>
        <v>320345.67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162126.58</v>
      </c>
      <c r="N73" s="26">
        <f t="shared" si="23"/>
        <v>162126.58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2.2639240338164246</v>
      </c>
      <c r="C78" s="44">
        <v>2.3193691918440247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1.9866707175615825</v>
      </c>
      <c r="C79" s="44">
        <v>1.8718533834586468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1.814760100603546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2.5274191407719178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2.1207230166950817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1.681519570414506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1.9777034416281383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1.935704826224739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1.9226376049594476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2.17083303918632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2.069867755040737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2.4687168847358496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2.411494943017382</v>
      </c>
      <c r="N90" s="50"/>
      <c r="Y90"/>
    </row>
    <row r="91" spans="1:13" ht="36.75" customHeight="1">
      <c r="A91" s="67" t="s">
        <v>102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2017-06-13T20:15:25Z</dcterms:modified>
  <cp:category/>
  <cp:version/>
  <cp:contentType/>
  <cp:contentStatus/>
</cp:coreProperties>
</file>