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<sst xmlns="http://schemas.openxmlformats.org/spreadsheetml/2006/main" count="105" uniqueCount="103">
  <si>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</si>
  <si>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</si>
  <si>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</si>
  <si>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</si>
  <si>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</si>
  <si>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</si>
  <si>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</si>
  <si>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</si>
  <si>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</si>
  <si>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</si>
  <si>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</si>
  <si>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</si>
  <si>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</si>
  <si>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</si>
  <si>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</si>
  <si>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</si>
  <si>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</si>
  <si>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</si>
  <si>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</si>
  <si>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</si>
  <si>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</si>
  <si>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</si>
  <si>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</si>
  <si>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</si>
  <si>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</si>
  <si>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</si>
  <si>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</si>
  <si>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</si>
  <si>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</si>
  <si>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</si>
  <si>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</si>
  <si>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</si>
  <si>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</si>
  <si>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</si>
  <si>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</si>
  <si>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</si>
  <si>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</si>
  <si>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</si>
  <si>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</si>
  <si>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</si>
  <si>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</si>
  <si>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</si>
  <si>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</si>
  <si>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</si>
  <si>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</si>
  <si>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</si>
  <si>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</si>
  <si>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</si>
  <si>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</si>
  <si>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</si>
  <si>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</si>
  <si>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</si>
  <si>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</si>
  <si>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</si>
  <si>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</si>
  <si>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</si>
  <si>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</si>
  <si>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</si>
  <si>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</si>
  <si>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</si>
  <si>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</si>
  <si>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</si>
  <si>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</si>
  <si>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</si>
  <si>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</si>
  <si>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</si>
  <si>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</si>
  <si>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</si>
  <si>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</si>
  <si>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</si>
  <si>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</si>
  <si>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</si>
  <si>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</si>
  <si>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</si>
  <si>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</si>
  <si>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</si>
  <si>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</si>
  <si>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</si>
  <si>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</si>
  <si>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</si>
  <si>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</si>
  <si>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</si>
  <si>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</si>
  <si>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</si>
  <si>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</si>
  <si>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</si>
  <si>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</si>
  <si>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</si>
  <si>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</si>
  <si>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</si>
  <si>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</si>
  <si>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</si>
  <si>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</si>
  <si>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</si>
  <si>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</si>
  <si>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</si>
  <si>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</si>
  <si>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</si>
  <si>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</si>
  <si>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04/06/17 - VENCIMENTO 09/06/17</t>
  </si>
  <si>
    <t>5.2.6. Pagamento por estimativa (1)</t>
  </si>
  <si>
    <t>8. Tarifa de Remuneração por Passageiro (2)</t>
  </si>
  <si>
    <t>Nota: (1) O pagamento por estimativa será revisado assim que ocorrer o processamento de passageiros transportados no sistema de bilhetagem eletrônica.
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</si>
</sst>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8937</v>
      </c>
      <c r="C7" s="10">
        <f>C8+C20+C24</f>
        <v>5885</v>
      </c>
      <c r="D7" s="10">
        <f>D8+D20+D24</f>
        <v>7119</v>
      </c>
      <c r="E7" s="10">
        <f>E8+E20+E24</f>
        <v>866</v>
      </c>
      <c r="F7" s="10">
        <f aca="true" t="shared" si="0" ref="F7:M7">F8+F20+F24</f>
        <v>5271</v>
      </c>
      <c r="G7" s="10">
        <f t="shared" si="0"/>
        <v>7663</v>
      </c>
      <c r="H7" s="10">
        <f t="shared" si="0"/>
        <v>6191</v>
      </c>
      <c r="I7" s="10">
        <f t="shared" si="0"/>
        <v>9133</v>
      </c>
      <c r="J7" s="10">
        <f t="shared" si="0"/>
        <v>6638</v>
      </c>
      <c r="K7" s="10">
        <f t="shared" si="0"/>
        <v>9117</v>
      </c>
      <c r="L7" s="10">
        <f t="shared" si="0"/>
        <v>3296</v>
      </c>
      <c r="M7" s="10">
        <f t="shared" si="0"/>
        <v>1803</v>
      </c>
      <c r="N7" s="10">
        <f>+N8+N20+N24</f>
        <v>71919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5548</v>
      </c>
      <c r="C8" s="12">
        <f>+C9+C12+C16</f>
        <v>3771</v>
      </c>
      <c r="D8" s="12">
        <f>+D9+D12+D16</f>
        <v>4815</v>
      </c>
      <c r="E8" s="12">
        <f>+E9+E12+E16</f>
        <v>510</v>
      </c>
      <c r="F8" s="12">
        <f aca="true" t="shared" si="1" ref="F8:M8">+F9+F12+F16</f>
        <v>4519</v>
      </c>
      <c r="G8" s="12">
        <f t="shared" si="1"/>
        <v>6776</v>
      </c>
      <c r="H8" s="12">
        <f t="shared" si="1"/>
        <v>5543</v>
      </c>
      <c r="I8" s="12">
        <f t="shared" si="1"/>
        <v>5668</v>
      </c>
      <c r="J8" s="12">
        <f t="shared" si="1"/>
        <v>4144</v>
      </c>
      <c r="K8" s="12">
        <f t="shared" si="1"/>
        <v>5509</v>
      </c>
      <c r="L8" s="12">
        <f t="shared" si="1"/>
        <v>2130</v>
      </c>
      <c r="M8" s="12">
        <f t="shared" si="1"/>
        <v>1220</v>
      </c>
      <c r="N8" s="12">
        <f>SUM(B8:M8)</f>
        <v>50153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122</v>
      </c>
      <c r="C9" s="14">
        <v>127</v>
      </c>
      <c r="D9" s="14">
        <v>96</v>
      </c>
      <c r="E9" s="14">
        <v>12</v>
      </c>
      <c r="F9" s="14">
        <v>157</v>
      </c>
      <c r="G9" s="14">
        <v>359</v>
      </c>
      <c r="H9" s="14">
        <v>235</v>
      </c>
      <c r="I9" s="14">
        <v>52</v>
      </c>
      <c r="J9" s="14">
        <v>137</v>
      </c>
      <c r="K9" s="14">
        <v>23</v>
      </c>
      <c r="L9" s="14">
        <v>25</v>
      </c>
      <c r="M9" s="14">
        <v>11</v>
      </c>
      <c r="N9" s="12">
        <f aca="true" t="shared" si="2" ref="N9:N19">SUM(B9:M9)</f>
        <v>1356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122</v>
      </c>
      <c r="C10" s="14">
        <f>+C9-C11</f>
        <v>127</v>
      </c>
      <c r="D10" s="14">
        <f>+D9-D11</f>
        <v>96</v>
      </c>
      <c r="E10" s="14">
        <f>+E9-E11</f>
        <v>12</v>
      </c>
      <c r="F10" s="14">
        <f aca="true" t="shared" si="3" ref="F10:M10">+F9-F11</f>
        <v>157</v>
      </c>
      <c r="G10" s="14">
        <f t="shared" si="3"/>
        <v>359</v>
      </c>
      <c r="H10" s="14">
        <f t="shared" si="3"/>
        <v>235</v>
      </c>
      <c r="I10" s="14">
        <f t="shared" si="3"/>
        <v>52</v>
      </c>
      <c r="J10" s="14">
        <f t="shared" si="3"/>
        <v>137</v>
      </c>
      <c r="K10" s="14">
        <f t="shared" si="3"/>
        <v>23</v>
      </c>
      <c r="L10" s="14">
        <f t="shared" si="3"/>
        <v>25</v>
      </c>
      <c r="M10" s="14">
        <f t="shared" si="3"/>
        <v>11</v>
      </c>
      <c r="N10" s="12">
        <f t="shared" si="2"/>
        <v>1356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5412</v>
      </c>
      <c r="C12" s="14">
        <f>C13+C14+C15</f>
        <v>3628</v>
      </c>
      <c r="D12" s="14">
        <f>D13+D14+D15</f>
        <v>4713</v>
      </c>
      <c r="E12" s="14">
        <f>E13+E14+E15</f>
        <v>496</v>
      </c>
      <c r="F12" s="14">
        <f aca="true" t="shared" si="4" ref="F12:M12">F13+F14+F15</f>
        <v>4304</v>
      </c>
      <c r="G12" s="14">
        <f t="shared" si="4"/>
        <v>6356</v>
      </c>
      <c r="H12" s="14">
        <f t="shared" si="4"/>
        <v>5261</v>
      </c>
      <c r="I12" s="14">
        <f t="shared" si="4"/>
        <v>5586</v>
      </c>
      <c r="J12" s="14">
        <f t="shared" si="4"/>
        <v>3981</v>
      </c>
      <c r="K12" s="14">
        <f t="shared" si="4"/>
        <v>5486</v>
      </c>
      <c r="L12" s="14">
        <f t="shared" si="4"/>
        <v>2102</v>
      </c>
      <c r="M12" s="14">
        <f t="shared" si="4"/>
        <v>1201</v>
      </c>
      <c r="N12" s="12">
        <f t="shared" si="2"/>
        <v>48526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987</v>
      </c>
      <c r="C13" s="14">
        <v>868</v>
      </c>
      <c r="D13" s="14">
        <v>1311</v>
      </c>
      <c r="E13" s="14">
        <v>145</v>
      </c>
      <c r="F13" s="14">
        <v>1268</v>
      </c>
      <c r="G13" s="14">
        <v>1846</v>
      </c>
      <c r="H13" s="14">
        <v>1251</v>
      </c>
      <c r="I13" s="14">
        <v>908</v>
      </c>
      <c r="J13" s="14">
        <v>764</v>
      </c>
      <c r="K13" s="14">
        <v>654</v>
      </c>
      <c r="L13" s="14">
        <v>280</v>
      </c>
      <c r="M13" s="14">
        <v>179</v>
      </c>
      <c r="N13" s="12">
        <f t="shared" si="2"/>
        <v>10461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4361</v>
      </c>
      <c r="C14" s="14">
        <v>2711</v>
      </c>
      <c r="D14" s="14">
        <v>3352</v>
      </c>
      <c r="E14" s="14">
        <v>345</v>
      </c>
      <c r="F14" s="14">
        <v>2987</v>
      </c>
      <c r="G14" s="14">
        <v>4406</v>
      </c>
      <c r="H14" s="14">
        <v>3941</v>
      </c>
      <c r="I14" s="14">
        <v>4628</v>
      </c>
      <c r="J14" s="14">
        <v>3177</v>
      </c>
      <c r="K14" s="14">
        <v>4794</v>
      </c>
      <c r="L14" s="14">
        <v>1810</v>
      </c>
      <c r="M14" s="14">
        <v>1016</v>
      </c>
      <c r="N14" s="12">
        <f t="shared" si="2"/>
        <v>37528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64</v>
      </c>
      <c r="C15" s="14">
        <v>49</v>
      </c>
      <c r="D15" s="14">
        <v>50</v>
      </c>
      <c r="E15" s="14">
        <v>6</v>
      </c>
      <c r="F15" s="14">
        <v>49</v>
      </c>
      <c r="G15" s="14">
        <v>104</v>
      </c>
      <c r="H15" s="14">
        <v>69</v>
      </c>
      <c r="I15" s="14">
        <v>50</v>
      </c>
      <c r="J15" s="14">
        <v>40</v>
      </c>
      <c r="K15" s="14">
        <v>38</v>
      </c>
      <c r="L15" s="14">
        <v>12</v>
      </c>
      <c r="M15" s="14">
        <v>6</v>
      </c>
      <c r="N15" s="12">
        <f t="shared" si="2"/>
        <v>537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</v>
      </c>
      <c r="C16" s="14">
        <f>C17+C18+C19</f>
        <v>16</v>
      </c>
      <c r="D16" s="14">
        <f>D17+D18+D19</f>
        <v>6</v>
      </c>
      <c r="E16" s="14">
        <f>E17+E18+E19</f>
        <v>2</v>
      </c>
      <c r="F16" s="14">
        <f aca="true" t="shared" si="5" ref="F16:M16">F17+F18+F19</f>
        <v>58</v>
      </c>
      <c r="G16" s="14">
        <f t="shared" si="5"/>
        <v>61</v>
      </c>
      <c r="H16" s="14">
        <f t="shared" si="5"/>
        <v>47</v>
      </c>
      <c r="I16" s="14">
        <f t="shared" si="5"/>
        <v>30</v>
      </c>
      <c r="J16" s="14">
        <f t="shared" si="5"/>
        <v>26</v>
      </c>
      <c r="K16" s="14">
        <f t="shared" si="5"/>
        <v>0</v>
      </c>
      <c r="L16" s="14">
        <f t="shared" si="5"/>
        <v>3</v>
      </c>
      <c r="M16" s="14">
        <f t="shared" si="5"/>
        <v>8</v>
      </c>
      <c r="N16" s="12">
        <f t="shared" si="2"/>
        <v>271</v>
      </c>
    </row>
    <row r="17" spans="1:25" ht="18.75" customHeight="1">
      <c r="A17" s="15" t="s">
        <v>16</v>
      </c>
      <c r="B17" s="14">
        <v>12</v>
      </c>
      <c r="C17" s="14">
        <v>14</v>
      </c>
      <c r="D17" s="14">
        <v>4</v>
      </c>
      <c r="E17" s="14">
        <v>2</v>
      </c>
      <c r="F17" s="14">
        <v>52</v>
      </c>
      <c r="G17" s="14">
        <v>51</v>
      </c>
      <c r="H17" s="14">
        <v>44</v>
      </c>
      <c r="I17" s="14">
        <v>24</v>
      </c>
      <c r="J17" s="14">
        <v>21</v>
      </c>
      <c r="K17" s="14">
        <v>0</v>
      </c>
      <c r="L17" s="14">
        <v>3</v>
      </c>
      <c r="M17" s="14">
        <v>7</v>
      </c>
      <c r="N17" s="12">
        <f t="shared" si="2"/>
        <v>234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</v>
      </c>
      <c r="C18" s="14">
        <v>2</v>
      </c>
      <c r="D18" s="14">
        <v>2</v>
      </c>
      <c r="E18" s="14">
        <v>0</v>
      </c>
      <c r="F18" s="14">
        <v>6</v>
      </c>
      <c r="G18" s="14">
        <v>10</v>
      </c>
      <c r="H18" s="14">
        <v>3</v>
      </c>
      <c r="I18" s="14">
        <v>6</v>
      </c>
      <c r="J18" s="14">
        <v>5</v>
      </c>
      <c r="K18" s="14">
        <v>0</v>
      </c>
      <c r="L18" s="14">
        <v>0</v>
      </c>
      <c r="M18" s="14">
        <v>1</v>
      </c>
      <c r="N18" s="12">
        <f t="shared" si="2"/>
        <v>37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>
        <f t="shared" si="2"/>
        <v>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3224</v>
      </c>
      <c r="C20" s="18">
        <f>C21+C22+C23</f>
        <v>1876</v>
      </c>
      <c r="D20" s="18">
        <f>D21+D22+D23</f>
        <v>2269</v>
      </c>
      <c r="E20" s="18">
        <f>E21+E22+E23</f>
        <v>309</v>
      </c>
      <c r="F20" s="18">
        <f aca="true" t="shared" si="6" ref="F20:M20">F21+F22+F23</f>
        <v>285</v>
      </c>
      <c r="G20" s="18">
        <f t="shared" si="6"/>
        <v>329</v>
      </c>
      <c r="H20" s="18">
        <f t="shared" si="6"/>
        <v>235</v>
      </c>
      <c r="I20" s="18">
        <f t="shared" si="6"/>
        <v>3305</v>
      </c>
      <c r="J20" s="18">
        <f t="shared" si="6"/>
        <v>2233</v>
      </c>
      <c r="K20" s="18">
        <f t="shared" si="6"/>
        <v>3576</v>
      </c>
      <c r="L20" s="18">
        <f t="shared" si="6"/>
        <v>1139</v>
      </c>
      <c r="M20" s="18">
        <f t="shared" si="6"/>
        <v>541</v>
      </c>
      <c r="N20" s="12">
        <f aca="true" t="shared" si="7" ref="N20:N26">SUM(B20:M20)</f>
        <v>19321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450</v>
      </c>
      <c r="C21" s="14">
        <v>324</v>
      </c>
      <c r="D21" s="14">
        <v>281</v>
      </c>
      <c r="E21" s="14">
        <v>78</v>
      </c>
      <c r="F21" s="14">
        <v>-74</v>
      </c>
      <c r="G21" s="14">
        <v>-264</v>
      </c>
      <c r="H21" s="14">
        <v>-56</v>
      </c>
      <c r="I21" s="14">
        <v>383</v>
      </c>
      <c r="J21" s="14">
        <v>347</v>
      </c>
      <c r="K21" s="14">
        <v>449</v>
      </c>
      <c r="L21" s="14">
        <v>169</v>
      </c>
      <c r="M21" s="14">
        <v>45</v>
      </c>
      <c r="N21" s="12">
        <f t="shared" si="7"/>
        <v>2132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2752</v>
      </c>
      <c r="C22" s="14">
        <v>1537</v>
      </c>
      <c r="D22" s="14">
        <v>1971</v>
      </c>
      <c r="E22" s="14">
        <v>230</v>
      </c>
      <c r="F22" s="14">
        <v>355</v>
      </c>
      <c r="G22" s="14">
        <v>591</v>
      </c>
      <c r="H22" s="14">
        <v>288</v>
      </c>
      <c r="I22" s="14">
        <v>2902</v>
      </c>
      <c r="J22" s="14">
        <v>1875</v>
      </c>
      <c r="K22" s="14">
        <v>3116</v>
      </c>
      <c r="L22" s="14">
        <v>965</v>
      </c>
      <c r="M22" s="14">
        <v>493</v>
      </c>
      <c r="N22" s="12">
        <f t="shared" si="7"/>
        <v>17075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</v>
      </c>
      <c r="C23" s="14">
        <v>15</v>
      </c>
      <c r="D23" s="14">
        <v>17</v>
      </c>
      <c r="E23" s="14">
        <v>1</v>
      </c>
      <c r="F23" s="14">
        <v>4</v>
      </c>
      <c r="G23" s="14">
        <v>2</v>
      </c>
      <c r="H23" s="14">
        <v>3</v>
      </c>
      <c r="I23" s="14">
        <v>20</v>
      </c>
      <c r="J23" s="14">
        <v>11</v>
      </c>
      <c r="K23" s="14">
        <v>11</v>
      </c>
      <c r="L23" s="14">
        <v>5</v>
      </c>
      <c r="M23" s="14">
        <v>3</v>
      </c>
      <c r="N23" s="12">
        <f t="shared" si="7"/>
        <v>114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165</v>
      </c>
      <c r="C24" s="14">
        <f>C25+C26</f>
        <v>238</v>
      </c>
      <c r="D24" s="14">
        <f>D25+D26</f>
        <v>35</v>
      </c>
      <c r="E24" s="14">
        <f>E25+E26</f>
        <v>47</v>
      </c>
      <c r="F24" s="14">
        <f aca="true" t="shared" si="8" ref="F24:M24">F25+F26</f>
        <v>467</v>
      </c>
      <c r="G24" s="14">
        <f t="shared" si="8"/>
        <v>558</v>
      </c>
      <c r="H24" s="14">
        <f t="shared" si="8"/>
        <v>413</v>
      </c>
      <c r="I24" s="14">
        <f t="shared" si="8"/>
        <v>160</v>
      </c>
      <c r="J24" s="14">
        <f t="shared" si="8"/>
        <v>261</v>
      </c>
      <c r="K24" s="14">
        <f t="shared" si="8"/>
        <v>32</v>
      </c>
      <c r="L24" s="14">
        <f t="shared" si="8"/>
        <v>27</v>
      </c>
      <c r="M24" s="14">
        <f t="shared" si="8"/>
        <v>42</v>
      </c>
      <c r="N24" s="12">
        <f t="shared" si="7"/>
        <v>2445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124</v>
      </c>
      <c r="C25" s="14">
        <v>156</v>
      </c>
      <c r="D25" s="14">
        <v>10</v>
      </c>
      <c r="E25" s="14">
        <v>25</v>
      </c>
      <c r="F25" s="14">
        <v>239</v>
      </c>
      <c r="G25" s="14">
        <v>323</v>
      </c>
      <c r="H25" s="14">
        <v>206</v>
      </c>
      <c r="I25" s="14">
        <v>42</v>
      </c>
      <c r="J25" s="14">
        <v>177</v>
      </c>
      <c r="K25" s="14">
        <v>32</v>
      </c>
      <c r="L25" s="14">
        <v>24</v>
      </c>
      <c r="M25" s="14">
        <v>30</v>
      </c>
      <c r="N25" s="12">
        <f t="shared" si="7"/>
        <v>1388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41</v>
      </c>
      <c r="C26" s="14">
        <v>82</v>
      </c>
      <c r="D26" s="14">
        <v>25</v>
      </c>
      <c r="E26" s="14">
        <v>22</v>
      </c>
      <c r="F26" s="14">
        <v>228</v>
      </c>
      <c r="G26" s="14">
        <v>235</v>
      </c>
      <c r="H26" s="14">
        <v>207</v>
      </c>
      <c r="I26" s="14">
        <v>118</v>
      </c>
      <c r="J26" s="14">
        <v>84</v>
      </c>
      <c r="K26" s="14">
        <v>0</v>
      </c>
      <c r="L26" s="14">
        <v>3</v>
      </c>
      <c r="M26" s="14">
        <v>12</v>
      </c>
      <c r="N26" s="12">
        <f t="shared" si="7"/>
        <v>1057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21336.679796020002</v>
      </c>
      <c r="C36" s="60">
        <f aca="true" t="shared" si="11" ref="C36:M36">C37+C38+C39+C40</f>
        <v>13894.9319925</v>
      </c>
      <c r="D36" s="60">
        <f t="shared" si="11"/>
        <v>24899.321105950003</v>
      </c>
      <c r="E36" s="60">
        <f t="shared" si="11"/>
        <v>2823.2467344</v>
      </c>
      <c r="F36" s="60">
        <f t="shared" si="11"/>
        <v>13297.136245550002</v>
      </c>
      <c r="G36" s="60">
        <f t="shared" si="11"/>
        <v>15500.7502</v>
      </c>
      <c r="H36" s="60">
        <f t="shared" si="11"/>
        <v>15037.491899999999</v>
      </c>
      <c r="I36" s="60">
        <f t="shared" si="11"/>
        <v>20026.3564694</v>
      </c>
      <c r="J36" s="60">
        <f t="shared" si="11"/>
        <v>16427.0366834</v>
      </c>
      <c r="K36" s="60">
        <f t="shared" si="11"/>
        <v>21389.183861920003</v>
      </c>
      <c r="L36" s="60">
        <f t="shared" si="11"/>
        <v>9334.927593280001</v>
      </c>
      <c r="M36" s="60">
        <f t="shared" si="11"/>
        <v>5040.79234368</v>
      </c>
      <c r="N36" s="60">
        <f>N37+N38+N39+N40</f>
        <v>179007.85492610003</v>
      </c>
    </row>
    <row r="37" spans="1:14" ht="18.75" customHeight="1">
      <c r="A37" s="57" t="s">
        <v>54</v>
      </c>
      <c r="B37" s="54">
        <f aca="true" t="shared" si="12" ref="B37:M37">B29*B7</f>
        <v>18134.9604</v>
      </c>
      <c r="C37" s="54">
        <f t="shared" si="12"/>
        <v>11536.954</v>
      </c>
      <c r="D37" s="54">
        <f t="shared" si="12"/>
        <v>12919.5612</v>
      </c>
      <c r="E37" s="54">
        <f t="shared" si="12"/>
        <v>2182.4066</v>
      </c>
      <c r="F37" s="54">
        <f t="shared" si="12"/>
        <v>11169.249000000002</v>
      </c>
      <c r="G37" s="54">
        <f t="shared" si="12"/>
        <v>12877.6715</v>
      </c>
      <c r="H37" s="54">
        <f t="shared" si="12"/>
        <v>12174.601499999999</v>
      </c>
      <c r="I37" s="54">
        <f t="shared" si="12"/>
        <v>17531.7068</v>
      </c>
      <c r="J37" s="54">
        <f t="shared" si="12"/>
        <v>14350.692200000001</v>
      </c>
      <c r="K37" s="54">
        <f t="shared" si="12"/>
        <v>18843.9273</v>
      </c>
      <c r="L37" s="54">
        <f t="shared" si="12"/>
        <v>8088.0544</v>
      </c>
      <c r="M37" s="54">
        <f t="shared" si="12"/>
        <v>4334.9529</v>
      </c>
      <c r="N37" s="56">
        <f>SUM(B37:M37)</f>
        <v>144144.73780000003</v>
      </c>
    </row>
    <row r="38" spans="1:14" ht="18.75" customHeight="1">
      <c r="A38" s="57" t="s">
        <v>55</v>
      </c>
      <c r="B38" s="54">
        <f aca="true" t="shared" si="13" ref="B38:M38">B30*B7</f>
        <v>-55.36060398</v>
      </c>
      <c r="C38" s="54">
        <f t="shared" si="13"/>
        <v>-34.5420075</v>
      </c>
      <c r="D38" s="54">
        <f t="shared" si="13"/>
        <v>-39.51009405</v>
      </c>
      <c r="E38" s="54">
        <f t="shared" si="13"/>
        <v>-5.4398656</v>
      </c>
      <c r="F38" s="54">
        <f t="shared" si="13"/>
        <v>-33.51275445</v>
      </c>
      <c r="G38" s="54">
        <f t="shared" si="13"/>
        <v>-39.081300000000006</v>
      </c>
      <c r="H38" s="54">
        <f t="shared" si="13"/>
        <v>-34.6696</v>
      </c>
      <c r="I38" s="54">
        <f t="shared" si="13"/>
        <v>-51.9503306</v>
      </c>
      <c r="J38" s="54">
        <f t="shared" si="13"/>
        <v>-42.2555166</v>
      </c>
      <c r="K38" s="54">
        <f t="shared" si="13"/>
        <v>-56.98343808</v>
      </c>
      <c r="L38" s="54">
        <f t="shared" si="13"/>
        <v>-24.286806719999998</v>
      </c>
      <c r="M38" s="54">
        <f t="shared" si="13"/>
        <v>-13.20055632</v>
      </c>
      <c r="N38" s="25">
        <f>SUM(B38:M38)</f>
        <v>-430.7928739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9857.87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331136.4</v>
      </c>
      <c r="C42" s="25">
        <f aca="true" t="shared" si="15" ref="C42:M42">+C43+C46+C54+C55</f>
        <v>195417.4</v>
      </c>
      <c r="D42" s="25">
        <f t="shared" si="15"/>
        <v>236135.2</v>
      </c>
      <c r="E42" s="25">
        <f t="shared" si="15"/>
        <v>34454.4</v>
      </c>
      <c r="F42" s="25">
        <f t="shared" si="15"/>
        <v>228503.4</v>
      </c>
      <c r="G42" s="25">
        <f t="shared" si="15"/>
        <v>252235.8</v>
      </c>
      <c r="H42" s="25">
        <f t="shared" si="15"/>
        <v>247707</v>
      </c>
      <c r="I42" s="25">
        <f t="shared" si="15"/>
        <v>280602.4</v>
      </c>
      <c r="J42" s="25">
        <f t="shared" si="15"/>
        <v>211179.4</v>
      </c>
      <c r="K42" s="25">
        <f t="shared" si="15"/>
        <v>281012.6</v>
      </c>
      <c r="L42" s="25">
        <f t="shared" si="15"/>
        <v>98905</v>
      </c>
      <c r="M42" s="25">
        <f t="shared" si="15"/>
        <v>52858.2</v>
      </c>
      <c r="N42" s="25">
        <f>+N43+N46+N54+N55</f>
        <v>2450147.2</v>
      </c>
    </row>
    <row r="43" spans="1:14" ht="18.75" customHeight="1">
      <c r="A43" s="17" t="s">
        <v>59</v>
      </c>
      <c r="B43" s="26">
        <f>B44+B45</f>
        <v>-463.6</v>
      </c>
      <c r="C43" s="26">
        <f>C44+C45</f>
        <v>-482.6</v>
      </c>
      <c r="D43" s="26">
        <f>D44+D45</f>
        <v>-364.8</v>
      </c>
      <c r="E43" s="26">
        <f>E44+E45</f>
        <v>-45.6</v>
      </c>
      <c r="F43" s="26">
        <f aca="true" t="shared" si="16" ref="F43:M43">F44+F45</f>
        <v>-596.6</v>
      </c>
      <c r="G43" s="26">
        <f t="shared" si="16"/>
        <v>-1364.2</v>
      </c>
      <c r="H43" s="26">
        <f t="shared" si="16"/>
        <v>-893</v>
      </c>
      <c r="I43" s="26">
        <f t="shared" si="16"/>
        <v>-197.6</v>
      </c>
      <c r="J43" s="26">
        <f t="shared" si="16"/>
        <v>-520.6</v>
      </c>
      <c r="K43" s="26">
        <f t="shared" si="16"/>
        <v>-87.4</v>
      </c>
      <c r="L43" s="26">
        <f t="shared" si="16"/>
        <v>-95</v>
      </c>
      <c r="M43" s="26">
        <f t="shared" si="16"/>
        <v>-41.8</v>
      </c>
      <c r="N43" s="25">
        <f aca="true" t="shared" si="17" ref="N43:N55">SUM(B43:M43)</f>
        <v>-5152.8</v>
      </c>
    </row>
    <row r="44" spans="1:25" ht="18.75" customHeight="1">
      <c r="A44" s="13" t="s">
        <v>60</v>
      </c>
      <c r="B44" s="20">
        <f>ROUND(-B9*$D$3,2)</f>
        <v>-463.6</v>
      </c>
      <c r="C44" s="20">
        <f>ROUND(-C9*$D$3,2)</f>
        <v>-482.6</v>
      </c>
      <c r="D44" s="20">
        <f>ROUND(-D9*$D$3,2)</f>
        <v>-364.8</v>
      </c>
      <c r="E44" s="20">
        <f>ROUND(-E9*$D$3,2)</f>
        <v>-45.6</v>
      </c>
      <c r="F44" s="20">
        <f aca="true" t="shared" si="18" ref="F44:M44">ROUND(-F9*$D$3,2)</f>
        <v>-596.6</v>
      </c>
      <c r="G44" s="20">
        <f t="shared" si="18"/>
        <v>-1364.2</v>
      </c>
      <c r="H44" s="20">
        <f t="shared" si="18"/>
        <v>-893</v>
      </c>
      <c r="I44" s="20">
        <f t="shared" si="18"/>
        <v>-197.6</v>
      </c>
      <c r="J44" s="20">
        <f t="shared" si="18"/>
        <v>-520.6</v>
      </c>
      <c r="K44" s="20">
        <f t="shared" si="18"/>
        <v>-87.4</v>
      </c>
      <c r="L44" s="20">
        <f t="shared" si="18"/>
        <v>-95</v>
      </c>
      <c r="M44" s="20">
        <f t="shared" si="18"/>
        <v>-41.8</v>
      </c>
      <c r="N44" s="46">
        <f t="shared" si="17"/>
        <v>-5152.8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331600</v>
      </c>
      <c r="C46" s="26">
        <f aca="true" t="shared" si="20" ref="C46:M46">SUM(C47:C53)</f>
        <v>195900</v>
      </c>
      <c r="D46" s="26">
        <f t="shared" si="20"/>
        <v>236500</v>
      </c>
      <c r="E46" s="26">
        <f t="shared" si="20"/>
        <v>34500</v>
      </c>
      <c r="F46" s="26">
        <f t="shared" si="20"/>
        <v>229100</v>
      </c>
      <c r="G46" s="26">
        <f t="shared" si="20"/>
        <v>253600</v>
      </c>
      <c r="H46" s="26">
        <f t="shared" si="20"/>
        <v>248600</v>
      </c>
      <c r="I46" s="26">
        <f t="shared" si="20"/>
        <v>280800</v>
      </c>
      <c r="J46" s="26">
        <f t="shared" si="20"/>
        <v>211700</v>
      </c>
      <c r="K46" s="26">
        <f t="shared" si="20"/>
        <v>281100</v>
      </c>
      <c r="L46" s="26">
        <f t="shared" si="20"/>
        <v>99000</v>
      </c>
      <c r="M46" s="26">
        <f t="shared" si="20"/>
        <v>52900</v>
      </c>
      <c r="N46" s="26">
        <f>SUM(N47:N53)</f>
        <v>2455300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100</v>
      </c>
      <c r="B52" s="24">
        <v>331600</v>
      </c>
      <c r="C52" s="24">
        <v>195900</v>
      </c>
      <c r="D52" s="24">
        <v>236500</v>
      </c>
      <c r="E52" s="24">
        <v>35000</v>
      </c>
      <c r="F52" s="24">
        <v>229100</v>
      </c>
      <c r="G52" s="24">
        <v>253600</v>
      </c>
      <c r="H52" s="24">
        <v>249100</v>
      </c>
      <c r="I52" s="24">
        <v>280800</v>
      </c>
      <c r="J52" s="24">
        <v>211700</v>
      </c>
      <c r="K52" s="24">
        <v>281100</v>
      </c>
      <c r="L52" s="24">
        <v>99000</v>
      </c>
      <c r="M52" s="24">
        <v>52900</v>
      </c>
      <c r="N52" s="24">
        <f t="shared" si="17"/>
        <v>2456300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69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352473.07979602</v>
      </c>
      <c r="C57" s="29">
        <f t="shared" si="21"/>
        <v>209312.3319925</v>
      </c>
      <c r="D57" s="29">
        <f t="shared" si="21"/>
        <v>261034.52110595</v>
      </c>
      <c r="E57" s="29">
        <f t="shared" si="21"/>
        <v>37277.646734400005</v>
      </c>
      <c r="F57" s="29">
        <f t="shared" si="21"/>
        <v>241800.53624555</v>
      </c>
      <c r="G57" s="29">
        <f t="shared" si="21"/>
        <v>267736.5502</v>
      </c>
      <c r="H57" s="29">
        <f t="shared" si="21"/>
        <v>262744.4919</v>
      </c>
      <c r="I57" s="29">
        <f t="shared" si="21"/>
        <v>300628.7564694</v>
      </c>
      <c r="J57" s="29">
        <f t="shared" si="21"/>
        <v>227606.4366834</v>
      </c>
      <c r="K57" s="29">
        <f t="shared" si="21"/>
        <v>302401.78386192</v>
      </c>
      <c r="L57" s="29">
        <f t="shared" si="21"/>
        <v>108239.92759328001</v>
      </c>
      <c r="M57" s="29">
        <f t="shared" si="21"/>
        <v>57898.992343679995</v>
      </c>
      <c r="N57" s="29">
        <f>SUM(B57:M57)</f>
        <v>2629155.0549260997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352473.07999999996</v>
      </c>
      <c r="C60" s="36">
        <f aca="true" t="shared" si="22" ref="C60:M60">SUM(C61:C74)</f>
        <v>209312.34</v>
      </c>
      <c r="D60" s="36">
        <f t="shared" si="22"/>
        <v>261034.52</v>
      </c>
      <c r="E60" s="36">
        <f t="shared" si="22"/>
        <v>37277.65</v>
      </c>
      <c r="F60" s="36">
        <f t="shared" si="22"/>
        <v>241800.54</v>
      </c>
      <c r="G60" s="36">
        <f t="shared" si="22"/>
        <v>267736.55</v>
      </c>
      <c r="H60" s="36">
        <f t="shared" si="22"/>
        <v>262744.49</v>
      </c>
      <c r="I60" s="36">
        <f t="shared" si="22"/>
        <v>300628.76</v>
      </c>
      <c r="J60" s="36">
        <f t="shared" si="22"/>
        <v>227606.43</v>
      </c>
      <c r="K60" s="36">
        <f t="shared" si="22"/>
        <v>302401.79</v>
      </c>
      <c r="L60" s="36">
        <f t="shared" si="22"/>
        <v>108239.92</v>
      </c>
      <c r="M60" s="36">
        <f t="shared" si="22"/>
        <v>57898.99</v>
      </c>
      <c r="N60" s="29">
        <f>SUM(N61:N74)</f>
        <v>2629155.0600000005</v>
      </c>
    </row>
    <row r="61" spans="1:15" ht="18.75" customHeight="1">
      <c r="A61" s="17" t="s">
        <v>73</v>
      </c>
      <c r="B61" s="36">
        <v>66184.09</v>
      </c>
      <c r="C61" s="36">
        <v>61356.94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127541.03</v>
      </c>
      <c r="O61"/>
    </row>
    <row r="62" spans="1:15" ht="18.75" customHeight="1">
      <c r="A62" s="17" t="s">
        <v>74</v>
      </c>
      <c r="B62" s="36">
        <v>286288.99</v>
      </c>
      <c r="C62" s="36">
        <v>147955.4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434244.39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261034.52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261034.52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37277.65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37277.65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241800.54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241800.54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267736.55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267736.55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213236.56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213236.56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49507.93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49507.93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300628.76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300628.76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227606.43</v>
      </c>
      <c r="K70" s="35">
        <v>0</v>
      </c>
      <c r="L70" s="35">
        <v>0</v>
      </c>
      <c r="M70" s="35">
        <v>0</v>
      </c>
      <c r="N70" s="29">
        <f t="shared" si="23"/>
        <v>227606.43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302401.79</v>
      </c>
      <c r="L71" s="35">
        <v>0</v>
      </c>
      <c r="M71" s="61"/>
      <c r="N71" s="26">
        <f t="shared" si="23"/>
        <v>302401.79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108239.92</v>
      </c>
      <c r="M72" s="35">
        <v>0</v>
      </c>
      <c r="N72" s="29">
        <f t="shared" si="23"/>
        <v>108239.92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57898.99</v>
      </c>
      <c r="N73" s="26">
        <f t="shared" si="23"/>
        <v>57898.99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2.298854703674212</v>
      </c>
      <c r="C78" s="44">
        <v>2.2479069049689966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1.9874046901246574</v>
      </c>
      <c r="C79" s="44">
        <v>1.876934381585658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v>1.8215316389810043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v>2.5510722621166706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v>2.1280891173155956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v>1.688148465200027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1.9848962952019136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1.946092077779701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v>1.9272519782112867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v>2.171314952946303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v>2.0752271553571746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v>2.4695255329629897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v>2.4209090688694377</v>
      </c>
      <c r="N90" s="50"/>
      <c r="Y90"/>
    </row>
    <row r="91" spans="1:13" ht="35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2017-06-09T13:41:57Z</dcterms:modified>
  <cp:category/>
  <cp:version/>
  <cp:contentType/>
  <cp:contentStatus/>
</cp:coreProperties>
</file>