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<sst xmlns="http://schemas.openxmlformats.org/spreadsheetml/2006/main" count="140" uniqueCount="140">
  <si>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</si>
  <si>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</si>
  <si>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</si>
  <si>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</si>
  <si>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</si>
  <si>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</si>
  <si>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</si>
  <si>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</si>
  <si>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</si>
  <si>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</si>
  <si>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</si>
  <si>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</si>
  <si>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</si>
  <si>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</si>
  <si>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</si>
  <si>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</si>
  <si>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</si>
  <si>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</si>
  <si>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</si>
  <si>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</si>
  <si>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</si>
  <si>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</si>
  <si>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</si>
  <si>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</si>
  <si>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</si>
  <si>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</si>
  <si>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</si>
  <si>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</si>
  <si>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</si>
  <si>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</si>
  <si>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</si>
  <si>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</si>
  <si>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</si>
  <si>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</si>
  <si>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</si>
  <si>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</si>
  <si>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</si>
  <si>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</si>
  <si>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</si>
  <si>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</si>
  <si>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</si>
  <si>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</si>
  <si>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</si>
  <si>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</si>
  <si>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</si>
  <si>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</si>
  <si>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</si>
  <si>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</si>
  <si>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</si>
  <si>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</si>
  <si>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</si>
  <si>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</si>
  <si>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</si>
  <si>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</si>
  <si>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</si>
  <si>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</si>
  <si>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</si>
  <si>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</si>
  <si>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</si>
  <si>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</si>
  <si>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</si>
  <si>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</si>
  <si>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</si>
  <si>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</si>
  <si>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</si>
  <si>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</si>
  <si>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</si>
  <si>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</si>
  <si>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</si>
  <si>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</si>
  <si>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</si>
  <si>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</si>
  <si>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</si>
  <si>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</si>
  <si>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</si>
  <si>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</si>
  <si>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</si>
  <si>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</si>
  <si>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</si>
  <si>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</si>
  <si>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</si>
  <si>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</si>
  <si>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</si>
  <si>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</si>
  <si>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</si>
  <si>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</si>
  <si>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</si>
  <si>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</si>
  <si>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</si>
  <si>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</si>
  <si>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</si>
  <si>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</si>
  <si>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</si>
  <si>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</si>
  <si>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</si>
  <si>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</si>
  <si>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</si>
  <si>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</si>
  <si>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</si>
  <si>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</si>
  <si>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</si>
  <si>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</si>
  <si>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</si>
  <si>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</si>
  <si>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</si>
  <si>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</si>
  <si>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</si>
  <si>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</si>
  <si>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</si>
  <si>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</si>
  <si>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</si>
  <si>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</si>
  <si>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</si>
  <si>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</si>
  <si>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</si>
  <si>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</si>
  <si>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</si>
  <si>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</si>
  <si>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</si>
  <si>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</si>
  <si>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</si>
  <si>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</si>
  <si>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</si>
  <si>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</si>
  <si>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</si>
  <si>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</si>
  <si>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</si>
  <si>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</si>
  <si>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</si>
  <si>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</si>
  <si>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</si>
  <si>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</si>
  <si>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</si>
  <si>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</si>
  <si>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OPERAÇÃO 23/06/17 - VENCIMENTO 30/06/17</t>
  </si>
  <si>
    <t>6.2.31. Ajuste de Remuneração Previsto Contratualmente (1)</t>
  </si>
  <si>
    <t>Nota:</t>
  </si>
  <si>
    <t>(1) Ajuste de remuneração previsto contratualmente, período de 04 a 24/05/17, para todas as áreas exceto para as empresas Ambiental e Express cujo período é de 11 a 24/05/17, parcela 8/8.</t>
  </si>
  <si>
    <t>(2) Revisão referente ao reajuste da tarifa de remuneração, período de 01/05 a 11/06/17, para todas as áreas exceto para as empresas Ambiental e Express cujo período é de 22/05 a 11/06/17, parcela 9/9.</t>
  </si>
  <si>
    <t xml:space="preserve">      Remuneração da rede da madrugada (linhas noturnas) maio/17.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</si>
</sst>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6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91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4" t="s">
        <v>90</v>
      </c>
      <c r="J5" s="84" t="s">
        <v>89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580923</v>
      </c>
      <c r="C7" s="9">
        <f t="shared" si="0"/>
        <v>750090</v>
      </c>
      <c r="D7" s="9">
        <f t="shared" si="0"/>
        <v>782386</v>
      </c>
      <c r="E7" s="9">
        <f t="shared" si="0"/>
        <v>516361</v>
      </c>
      <c r="F7" s="9">
        <f t="shared" si="0"/>
        <v>709603</v>
      </c>
      <c r="G7" s="9">
        <f t="shared" si="0"/>
        <v>1191633</v>
      </c>
      <c r="H7" s="9">
        <f t="shared" si="0"/>
        <v>541079</v>
      </c>
      <c r="I7" s="9">
        <f t="shared" si="0"/>
        <v>117844</v>
      </c>
      <c r="J7" s="9">
        <f t="shared" si="0"/>
        <v>321563</v>
      </c>
      <c r="K7" s="9">
        <f t="shared" si="0"/>
        <v>5511482</v>
      </c>
      <c r="L7" s="52"/>
    </row>
    <row r="8" spans="1:11" ht="17.25" customHeight="1">
      <c r="A8" s="10" t="s">
        <v>97</v>
      </c>
      <c r="B8" s="11">
        <f>B9+B12+B16</f>
        <v>271011</v>
      </c>
      <c r="C8" s="11">
        <f aca="true" t="shared" si="1" ref="C8:J8">C9+C12+C16</f>
        <v>360444</v>
      </c>
      <c r="D8" s="11">
        <f t="shared" si="1"/>
        <v>350806</v>
      </c>
      <c r="E8" s="11">
        <f t="shared" si="1"/>
        <v>249399</v>
      </c>
      <c r="F8" s="11">
        <f t="shared" si="1"/>
        <v>327046</v>
      </c>
      <c r="G8" s="11">
        <f t="shared" si="1"/>
        <v>553930</v>
      </c>
      <c r="H8" s="11">
        <f t="shared" si="1"/>
        <v>275459</v>
      </c>
      <c r="I8" s="11">
        <f t="shared" si="1"/>
        <v>51467</v>
      </c>
      <c r="J8" s="11">
        <f t="shared" si="1"/>
        <v>143409</v>
      </c>
      <c r="K8" s="11">
        <f>SUM(B8:J8)</f>
        <v>2582971</v>
      </c>
    </row>
    <row r="9" spans="1:11" ht="17.25" customHeight="1">
      <c r="A9" s="15" t="s">
        <v>16</v>
      </c>
      <c r="B9" s="13">
        <f>+B10+B11</f>
        <v>34155</v>
      </c>
      <c r="C9" s="13">
        <f aca="true" t="shared" si="2" ref="C9:J9">+C10+C11</f>
        <v>47611</v>
      </c>
      <c r="D9" s="13">
        <f t="shared" si="2"/>
        <v>42268</v>
      </c>
      <c r="E9" s="13">
        <f t="shared" si="2"/>
        <v>31819</v>
      </c>
      <c r="F9" s="13">
        <f t="shared" si="2"/>
        <v>35838</v>
      </c>
      <c r="G9" s="13">
        <f t="shared" si="2"/>
        <v>47219</v>
      </c>
      <c r="H9" s="13">
        <f t="shared" si="2"/>
        <v>42357</v>
      </c>
      <c r="I9" s="13">
        <f t="shared" si="2"/>
        <v>7779</v>
      </c>
      <c r="J9" s="13">
        <f t="shared" si="2"/>
        <v>16259</v>
      </c>
      <c r="K9" s="11">
        <f>SUM(B9:J9)</f>
        <v>305305</v>
      </c>
    </row>
    <row r="10" spans="1:11" ht="17.25" customHeight="1">
      <c r="A10" s="29" t="s">
        <v>17</v>
      </c>
      <c r="B10" s="13">
        <v>34155</v>
      </c>
      <c r="C10" s="13">
        <v>47611</v>
      </c>
      <c r="D10" s="13">
        <v>42268</v>
      </c>
      <c r="E10" s="13">
        <v>31819</v>
      </c>
      <c r="F10" s="13">
        <v>35838</v>
      </c>
      <c r="G10" s="13">
        <v>47219</v>
      </c>
      <c r="H10" s="13">
        <v>42357</v>
      </c>
      <c r="I10" s="13">
        <v>7779</v>
      </c>
      <c r="J10" s="13">
        <v>16259</v>
      </c>
      <c r="K10" s="11">
        <f>SUM(B10:J10)</f>
        <v>305305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220165</v>
      </c>
      <c r="C12" s="17">
        <f t="shared" si="3"/>
        <v>290334</v>
      </c>
      <c r="D12" s="17">
        <f t="shared" si="3"/>
        <v>286986</v>
      </c>
      <c r="E12" s="17">
        <f t="shared" si="3"/>
        <v>202993</v>
      </c>
      <c r="F12" s="17">
        <f t="shared" si="3"/>
        <v>267817</v>
      </c>
      <c r="G12" s="17">
        <f t="shared" si="3"/>
        <v>465954</v>
      </c>
      <c r="H12" s="17">
        <f t="shared" si="3"/>
        <v>216973</v>
      </c>
      <c r="I12" s="17">
        <f t="shared" si="3"/>
        <v>40138</v>
      </c>
      <c r="J12" s="17">
        <f t="shared" si="3"/>
        <v>118334</v>
      </c>
      <c r="K12" s="11">
        <f aca="true" t="shared" si="4" ref="K12:K27">SUM(B12:J12)</f>
        <v>2109694</v>
      </c>
    </row>
    <row r="13" spans="1:13" ht="17.25" customHeight="1">
      <c r="A13" s="14" t="s">
        <v>19</v>
      </c>
      <c r="B13" s="13">
        <v>107077</v>
      </c>
      <c r="C13" s="13">
        <v>150584</v>
      </c>
      <c r="D13" s="13">
        <v>153353</v>
      </c>
      <c r="E13" s="13">
        <v>104598</v>
      </c>
      <c r="F13" s="13">
        <v>137006</v>
      </c>
      <c r="G13" s="13">
        <v>223083</v>
      </c>
      <c r="H13" s="13">
        <v>100417</v>
      </c>
      <c r="I13" s="13">
        <v>22886</v>
      </c>
      <c r="J13" s="13">
        <v>62501</v>
      </c>
      <c r="K13" s="11">
        <f t="shared" si="4"/>
        <v>1061505</v>
      </c>
      <c r="L13" s="52"/>
      <c r="M13" s="53"/>
    </row>
    <row r="14" spans="1:12" ht="17.25" customHeight="1">
      <c r="A14" s="14" t="s">
        <v>20</v>
      </c>
      <c r="B14" s="13">
        <v>104458</v>
      </c>
      <c r="C14" s="13">
        <v>126068</v>
      </c>
      <c r="D14" s="13">
        <v>124875</v>
      </c>
      <c r="E14" s="13">
        <v>90316</v>
      </c>
      <c r="F14" s="13">
        <v>122123</v>
      </c>
      <c r="G14" s="13">
        <v>229065</v>
      </c>
      <c r="H14" s="13">
        <v>103069</v>
      </c>
      <c r="I14" s="13">
        <v>15243</v>
      </c>
      <c r="J14" s="13">
        <v>52752</v>
      </c>
      <c r="K14" s="11">
        <f t="shared" si="4"/>
        <v>967969</v>
      </c>
      <c r="L14" s="52"/>
    </row>
    <row r="15" spans="1:11" ht="17.25" customHeight="1">
      <c r="A15" s="14" t="s">
        <v>21</v>
      </c>
      <c r="B15" s="13">
        <v>8630</v>
      </c>
      <c r="C15" s="13">
        <v>13682</v>
      </c>
      <c r="D15" s="13">
        <v>8758</v>
      </c>
      <c r="E15" s="13">
        <v>8079</v>
      </c>
      <c r="F15" s="13">
        <v>8688</v>
      </c>
      <c r="G15" s="13">
        <v>13806</v>
      </c>
      <c r="H15" s="13">
        <v>13487</v>
      </c>
      <c r="I15" s="13">
        <v>2009</v>
      </c>
      <c r="J15" s="13">
        <v>3081</v>
      </c>
      <c r="K15" s="11">
        <f t="shared" si="4"/>
        <v>80220</v>
      </c>
    </row>
    <row r="16" spans="1:11" ht="17.25" customHeight="1">
      <c r="A16" s="15" t="s">
        <v>93</v>
      </c>
      <c r="B16" s="13">
        <f>B17+B18+B19</f>
        <v>16691</v>
      </c>
      <c r="C16" s="13">
        <f aca="true" t="shared" si="5" ref="C16:J16">C17+C18+C19</f>
        <v>22499</v>
      </c>
      <c r="D16" s="13">
        <f t="shared" si="5"/>
        <v>21552</v>
      </c>
      <c r="E16" s="13">
        <f t="shared" si="5"/>
        <v>14587</v>
      </c>
      <c r="F16" s="13">
        <f t="shared" si="5"/>
        <v>23391</v>
      </c>
      <c r="G16" s="13">
        <f t="shared" si="5"/>
        <v>40757</v>
      </c>
      <c r="H16" s="13">
        <f t="shared" si="5"/>
        <v>16129</v>
      </c>
      <c r="I16" s="13">
        <f t="shared" si="5"/>
        <v>3550</v>
      </c>
      <c r="J16" s="13">
        <f t="shared" si="5"/>
        <v>8816</v>
      </c>
      <c r="K16" s="11">
        <f t="shared" si="4"/>
        <v>167972</v>
      </c>
    </row>
    <row r="17" spans="1:11" ht="17.25" customHeight="1">
      <c r="A17" s="14" t="s">
        <v>94</v>
      </c>
      <c r="B17" s="13">
        <v>15986</v>
      </c>
      <c r="C17" s="13">
        <v>21686</v>
      </c>
      <c r="D17" s="13">
        <v>20721</v>
      </c>
      <c r="E17" s="13">
        <v>13926</v>
      </c>
      <c r="F17" s="13">
        <v>22463</v>
      </c>
      <c r="G17" s="13">
        <v>38968</v>
      </c>
      <c r="H17" s="13">
        <v>15321</v>
      </c>
      <c r="I17" s="13">
        <v>3413</v>
      </c>
      <c r="J17" s="13">
        <v>8472</v>
      </c>
      <c r="K17" s="11">
        <f t="shared" si="4"/>
        <v>160956</v>
      </c>
    </row>
    <row r="18" spans="1:11" ht="17.25" customHeight="1">
      <c r="A18" s="14" t="s">
        <v>95</v>
      </c>
      <c r="B18" s="13">
        <v>697</v>
      </c>
      <c r="C18" s="13">
        <v>791</v>
      </c>
      <c r="D18" s="13">
        <v>825</v>
      </c>
      <c r="E18" s="13">
        <v>649</v>
      </c>
      <c r="F18" s="13">
        <v>906</v>
      </c>
      <c r="G18" s="13">
        <v>1746</v>
      </c>
      <c r="H18" s="13">
        <v>784</v>
      </c>
      <c r="I18" s="13">
        <v>136</v>
      </c>
      <c r="J18" s="13">
        <v>338</v>
      </c>
      <c r="K18" s="11">
        <f t="shared" si="4"/>
        <v>6872</v>
      </c>
    </row>
    <row r="19" spans="1:11" ht="17.25" customHeight="1">
      <c r="A19" s="14" t="s">
        <v>96</v>
      </c>
      <c r="B19" s="13">
        <v>8</v>
      </c>
      <c r="C19" s="13">
        <v>22</v>
      </c>
      <c r="D19" s="13">
        <v>6</v>
      </c>
      <c r="E19" s="13">
        <v>12</v>
      </c>
      <c r="F19" s="13">
        <v>22</v>
      </c>
      <c r="G19" s="13">
        <v>43</v>
      </c>
      <c r="H19" s="13">
        <v>24</v>
      </c>
      <c r="I19" s="13">
        <v>1</v>
      </c>
      <c r="J19" s="13">
        <v>6</v>
      </c>
      <c r="K19" s="11">
        <f t="shared" si="4"/>
        <v>144</v>
      </c>
    </row>
    <row r="20" spans="1:11" ht="17.25" customHeight="1">
      <c r="A20" s="16" t="s">
        <v>22</v>
      </c>
      <c r="B20" s="11">
        <f>+B21+B22+B23</f>
        <v>157943</v>
      </c>
      <c r="C20" s="11">
        <f aca="true" t="shared" si="6" ref="C20:J20">+C21+C22+C23</f>
        <v>180587</v>
      </c>
      <c r="D20" s="11">
        <f t="shared" si="6"/>
        <v>209863</v>
      </c>
      <c r="E20" s="11">
        <f t="shared" si="6"/>
        <v>128876</v>
      </c>
      <c r="F20" s="11">
        <f t="shared" si="6"/>
        <v>207509</v>
      </c>
      <c r="G20" s="11">
        <f t="shared" si="6"/>
        <v>389443</v>
      </c>
      <c r="H20" s="11">
        <f t="shared" si="6"/>
        <v>134358</v>
      </c>
      <c r="I20" s="11">
        <f t="shared" si="6"/>
        <v>31394</v>
      </c>
      <c r="J20" s="11">
        <f t="shared" si="6"/>
        <v>79646</v>
      </c>
      <c r="K20" s="11">
        <f t="shared" si="4"/>
        <v>1519619</v>
      </c>
    </row>
    <row r="21" spans="1:12" ht="17.25" customHeight="1">
      <c r="A21" s="12" t="s">
        <v>23</v>
      </c>
      <c r="B21" s="13">
        <v>85076</v>
      </c>
      <c r="C21" s="13">
        <v>107631</v>
      </c>
      <c r="D21" s="13">
        <v>125840</v>
      </c>
      <c r="E21" s="13">
        <v>74922</v>
      </c>
      <c r="F21" s="13">
        <v>118832</v>
      </c>
      <c r="G21" s="13">
        <v>203598</v>
      </c>
      <c r="H21" s="13">
        <v>75071</v>
      </c>
      <c r="I21" s="13">
        <v>19571</v>
      </c>
      <c r="J21" s="13">
        <v>46106</v>
      </c>
      <c r="K21" s="11">
        <f t="shared" si="4"/>
        <v>856647</v>
      </c>
      <c r="L21" s="52"/>
    </row>
    <row r="22" spans="1:12" ht="17.25" customHeight="1">
      <c r="A22" s="12" t="s">
        <v>24</v>
      </c>
      <c r="B22" s="13">
        <v>68936</v>
      </c>
      <c r="C22" s="13">
        <v>68078</v>
      </c>
      <c r="D22" s="13">
        <v>79889</v>
      </c>
      <c r="E22" s="13">
        <v>51117</v>
      </c>
      <c r="F22" s="13">
        <v>84805</v>
      </c>
      <c r="G22" s="13">
        <v>178719</v>
      </c>
      <c r="H22" s="13">
        <v>54669</v>
      </c>
      <c r="I22" s="13">
        <v>11077</v>
      </c>
      <c r="J22" s="13">
        <v>32081</v>
      </c>
      <c r="K22" s="11">
        <f t="shared" si="4"/>
        <v>629371</v>
      </c>
      <c r="L22" s="52"/>
    </row>
    <row r="23" spans="1:11" ht="17.25" customHeight="1">
      <c r="A23" s="12" t="s">
        <v>25</v>
      </c>
      <c r="B23" s="13">
        <v>3931</v>
      </c>
      <c r="C23" s="13">
        <v>4878</v>
      </c>
      <c r="D23" s="13">
        <v>4134</v>
      </c>
      <c r="E23" s="13">
        <v>2837</v>
      </c>
      <c r="F23" s="13">
        <v>3872</v>
      </c>
      <c r="G23" s="13">
        <v>7126</v>
      </c>
      <c r="H23" s="13">
        <v>4618</v>
      </c>
      <c r="I23" s="13">
        <v>746</v>
      </c>
      <c r="J23" s="13">
        <v>1459</v>
      </c>
      <c r="K23" s="11">
        <f t="shared" si="4"/>
        <v>33601</v>
      </c>
    </row>
    <row r="24" spans="1:11" ht="17.25" customHeight="1">
      <c r="A24" s="16" t="s">
        <v>26</v>
      </c>
      <c r="B24" s="13">
        <f>+B25+B26</f>
        <v>151969</v>
      </c>
      <c r="C24" s="13">
        <f aca="true" t="shared" si="7" ref="C24:J24">+C25+C26</f>
        <v>209059</v>
      </c>
      <c r="D24" s="13">
        <f t="shared" si="7"/>
        <v>221717</v>
      </c>
      <c r="E24" s="13">
        <f t="shared" si="7"/>
        <v>138086</v>
      </c>
      <c r="F24" s="13">
        <f t="shared" si="7"/>
        <v>175048</v>
      </c>
      <c r="G24" s="13">
        <f t="shared" si="7"/>
        <v>248260</v>
      </c>
      <c r="H24" s="13">
        <f t="shared" si="7"/>
        <v>122080</v>
      </c>
      <c r="I24" s="13">
        <f t="shared" si="7"/>
        <v>34983</v>
      </c>
      <c r="J24" s="13">
        <f t="shared" si="7"/>
        <v>98508</v>
      </c>
      <c r="K24" s="11">
        <f t="shared" si="4"/>
        <v>1399710</v>
      </c>
    </row>
    <row r="25" spans="1:12" ht="17.25" customHeight="1">
      <c r="A25" s="12" t="s">
        <v>115</v>
      </c>
      <c r="B25" s="13">
        <v>64614</v>
      </c>
      <c r="C25" s="13">
        <v>98400</v>
      </c>
      <c r="D25" s="13">
        <v>110041</v>
      </c>
      <c r="E25" s="13">
        <v>69101</v>
      </c>
      <c r="F25" s="13">
        <v>81350</v>
      </c>
      <c r="G25" s="13">
        <v>108140</v>
      </c>
      <c r="H25" s="13">
        <v>54743</v>
      </c>
      <c r="I25" s="13">
        <v>19861</v>
      </c>
      <c r="J25" s="13">
        <v>46605</v>
      </c>
      <c r="K25" s="11">
        <f t="shared" si="4"/>
        <v>652855</v>
      </c>
      <c r="L25" s="52"/>
    </row>
    <row r="26" spans="1:12" ht="17.25" customHeight="1">
      <c r="A26" s="12" t="s">
        <v>116</v>
      </c>
      <c r="B26" s="13">
        <v>87355</v>
      </c>
      <c r="C26" s="13">
        <v>110659</v>
      </c>
      <c r="D26" s="13">
        <v>111676</v>
      </c>
      <c r="E26" s="13">
        <v>68985</v>
      </c>
      <c r="F26" s="13">
        <v>93698</v>
      </c>
      <c r="G26" s="13">
        <v>140120</v>
      </c>
      <c r="H26" s="13">
        <v>67337</v>
      </c>
      <c r="I26" s="13">
        <v>15122</v>
      </c>
      <c r="J26" s="13">
        <v>51903</v>
      </c>
      <c r="K26" s="11">
        <f t="shared" si="4"/>
        <v>746855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9182</v>
      </c>
      <c r="I27" s="11">
        <v>0</v>
      </c>
      <c r="J27" s="11">
        <v>0</v>
      </c>
      <c r="K27" s="11">
        <f t="shared" si="4"/>
        <v>9182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2.8553</v>
      </c>
      <c r="C29" s="59">
        <f aca="true" t="shared" si="8" ref="C29:J29">SUM(C30:C33)</f>
        <v>3.1949968699999998</v>
      </c>
      <c r="D29" s="59">
        <f t="shared" si="8"/>
        <v>3.5975</v>
      </c>
      <c r="E29" s="59">
        <f t="shared" si="8"/>
        <v>3.05921955</v>
      </c>
      <c r="F29" s="59">
        <f t="shared" si="8"/>
        <v>3.0275</v>
      </c>
      <c r="G29" s="59">
        <f t="shared" si="8"/>
        <v>2.5547000000000004</v>
      </c>
      <c r="H29" s="59">
        <f t="shared" si="8"/>
        <v>2.9293</v>
      </c>
      <c r="I29" s="59">
        <f t="shared" si="8"/>
        <v>5.1998</v>
      </c>
      <c r="J29" s="59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6432.57</v>
      </c>
      <c r="I35" s="19">
        <v>0</v>
      </c>
      <c r="J35" s="19">
        <v>0</v>
      </c>
      <c r="K35" s="23">
        <f>SUM(B35:J35)</f>
        <v>6432.57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1707367.1900000002</v>
      </c>
      <c r="C47" s="22">
        <f aca="true" t="shared" si="12" ref="C47:H47">+C48+C57</f>
        <v>2459773.6900000004</v>
      </c>
      <c r="D47" s="22">
        <f t="shared" si="12"/>
        <v>2884721.829999999</v>
      </c>
      <c r="E47" s="22">
        <f t="shared" si="12"/>
        <v>1624526.05</v>
      </c>
      <c r="F47" s="22">
        <f t="shared" si="12"/>
        <v>2208703.6100000003</v>
      </c>
      <c r="G47" s="22">
        <f t="shared" si="12"/>
        <v>3125794.5</v>
      </c>
      <c r="H47" s="22">
        <f t="shared" si="12"/>
        <v>1639918.47</v>
      </c>
      <c r="I47" s="22">
        <f>+I48+I57</f>
        <v>613830.95</v>
      </c>
      <c r="J47" s="22">
        <f>+J48+J57</f>
        <v>1008859.79</v>
      </c>
      <c r="K47" s="22">
        <f>SUM(B47:J47)</f>
        <v>17273496.080000002</v>
      </c>
    </row>
    <row r="48" spans="1:11" ht="17.25" customHeight="1">
      <c r="A48" s="16" t="s">
        <v>108</v>
      </c>
      <c r="B48" s="23">
        <f>SUM(B49:B56)</f>
        <v>1687970.87</v>
      </c>
      <c r="C48" s="23">
        <f aca="true" t="shared" si="13" ref="C48:J48">SUM(C49:C56)</f>
        <v>2435560.7600000002</v>
      </c>
      <c r="D48" s="23">
        <f t="shared" si="13"/>
        <v>2858538.4699999993</v>
      </c>
      <c r="E48" s="23">
        <f t="shared" si="13"/>
        <v>1601549.01</v>
      </c>
      <c r="F48" s="23">
        <f t="shared" si="13"/>
        <v>2184528.5100000002</v>
      </c>
      <c r="G48" s="23">
        <f t="shared" si="13"/>
        <v>3095122.57</v>
      </c>
      <c r="H48" s="23">
        <f t="shared" si="13"/>
        <v>1619250.53</v>
      </c>
      <c r="I48" s="23">
        <f t="shared" si="13"/>
        <v>613830.95</v>
      </c>
      <c r="J48" s="23">
        <f t="shared" si="13"/>
        <v>994496.15</v>
      </c>
      <c r="K48" s="23">
        <f aca="true" t="shared" si="14" ref="K48:K57">SUM(B48:J48)</f>
        <v>17090847.819999997</v>
      </c>
    </row>
    <row r="49" spans="1:11" ht="17.25" customHeight="1">
      <c r="A49" s="34" t="s">
        <v>43</v>
      </c>
      <c r="B49" s="23">
        <f aca="true" t="shared" si="15" ref="B49:H49">ROUND(B30*B7,2)</f>
        <v>1661497.87</v>
      </c>
      <c r="C49" s="23">
        <f t="shared" si="15"/>
        <v>2394887.35</v>
      </c>
      <c r="D49" s="23">
        <f t="shared" si="15"/>
        <v>2818545.57</v>
      </c>
      <c r="E49" s="23">
        <f t="shared" si="15"/>
        <v>1582026.83</v>
      </c>
      <c r="F49" s="23">
        <f t="shared" si="15"/>
        <v>2151658.22</v>
      </c>
      <c r="G49" s="23">
        <f t="shared" si="15"/>
        <v>3048912.19</v>
      </c>
      <c r="H49" s="23">
        <f t="shared" si="15"/>
        <v>1587471.68</v>
      </c>
      <c r="I49" s="23">
        <f>ROUND(I30*I7,2)</f>
        <v>612765.23</v>
      </c>
      <c r="J49" s="23">
        <f>ROUND(J30*J7,2)</f>
        <v>992279.11</v>
      </c>
      <c r="K49" s="23">
        <f t="shared" si="14"/>
        <v>16850044.05</v>
      </c>
    </row>
    <row r="50" spans="1:11" ht="17.25" customHeight="1">
      <c r="A50" s="34" t="s">
        <v>44</v>
      </c>
      <c r="B50" s="19">
        <v>0</v>
      </c>
      <c r="C50" s="23">
        <f>ROUND(C31*C7,2)</f>
        <v>5323.29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5323.29</v>
      </c>
    </row>
    <row r="51" spans="1:11" ht="17.25" customHeight="1">
      <c r="A51" s="66" t="s">
        <v>104</v>
      </c>
      <c r="B51" s="67">
        <f aca="true" t="shared" si="16" ref="B51:H51">ROUND(B32*B7,2)</f>
        <v>-2788.43</v>
      </c>
      <c r="C51" s="67">
        <f t="shared" si="16"/>
        <v>-3675.44</v>
      </c>
      <c r="D51" s="67">
        <f t="shared" si="16"/>
        <v>-3911.93</v>
      </c>
      <c r="E51" s="67">
        <f t="shared" si="16"/>
        <v>-2365.17</v>
      </c>
      <c r="F51" s="67">
        <f t="shared" si="16"/>
        <v>-3335.13</v>
      </c>
      <c r="G51" s="67">
        <f t="shared" si="16"/>
        <v>-4647.37</v>
      </c>
      <c r="H51" s="67">
        <f t="shared" si="16"/>
        <v>-2488.96</v>
      </c>
      <c r="I51" s="19">
        <v>0</v>
      </c>
      <c r="J51" s="19">
        <v>0</v>
      </c>
      <c r="K51" s="67">
        <f>SUM(B51:J51)</f>
        <v>-23212.429999999997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6432.57</v>
      </c>
      <c r="I53" s="31">
        <f>+I35</f>
        <v>0</v>
      </c>
      <c r="J53" s="31">
        <f>+J35</f>
        <v>0</v>
      </c>
      <c r="K53" s="23">
        <f t="shared" si="14"/>
        <v>6432.57</v>
      </c>
    </row>
    <row r="54" spans="1:11" ht="17.25" customHeight="1">
      <c r="A54" s="12" t="s">
        <v>47</v>
      </c>
      <c r="B54" s="19">
        <v>25169.75</v>
      </c>
      <c r="C54" s="19">
        <v>33251.84</v>
      </c>
      <c r="D54" s="19">
        <v>37519.07</v>
      </c>
      <c r="E54" s="19">
        <v>18441.95</v>
      </c>
      <c r="F54" s="19">
        <v>30923.9</v>
      </c>
      <c r="G54" s="19">
        <v>43427.67</v>
      </c>
      <c r="H54" s="19">
        <v>24120.2</v>
      </c>
      <c r="I54" s="19">
        <v>0</v>
      </c>
      <c r="J54" s="19">
        <v>0</v>
      </c>
      <c r="K54" s="19">
        <f t="shared" si="14"/>
        <v>212854.38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19396.32</v>
      </c>
      <c r="C57" s="36">
        <v>24212.93</v>
      </c>
      <c r="D57" s="36">
        <v>26183.36</v>
      </c>
      <c r="E57" s="36">
        <v>22977.04</v>
      </c>
      <c r="F57" s="36">
        <v>24175.1</v>
      </c>
      <c r="G57" s="36">
        <v>30671.93</v>
      </c>
      <c r="H57" s="36">
        <v>20667.94</v>
      </c>
      <c r="I57" s="19">
        <v>0</v>
      </c>
      <c r="J57" s="36">
        <v>14363.64</v>
      </c>
      <c r="K57" s="36">
        <f t="shared" si="14"/>
        <v>182648.26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+B62+B69+B102+B103</f>
        <v>258369.5</v>
      </c>
      <c r="C61" s="35">
        <f t="shared" si="17"/>
        <v>571938.2200000001</v>
      </c>
      <c r="D61" s="35">
        <f t="shared" si="17"/>
        <v>678344.5499999999</v>
      </c>
      <c r="E61" s="35">
        <f t="shared" si="17"/>
        <v>507340.36</v>
      </c>
      <c r="F61" s="35">
        <f t="shared" si="17"/>
        <v>180664.72999999998</v>
      </c>
      <c r="G61" s="35">
        <f t="shared" si="17"/>
        <v>137616.53999999998</v>
      </c>
      <c r="H61" s="35">
        <f t="shared" si="17"/>
        <v>329413.29000000004</v>
      </c>
      <c r="I61" s="35">
        <f t="shared" si="17"/>
        <v>-27179.17</v>
      </c>
      <c r="J61" s="35">
        <f t="shared" si="17"/>
        <v>180798.2</v>
      </c>
      <c r="K61" s="35">
        <f>SUM(B61:J61)</f>
        <v>2817306.22</v>
      </c>
    </row>
    <row r="62" spans="1:11" ht="18.75" customHeight="1">
      <c r="A62" s="16" t="s">
        <v>74</v>
      </c>
      <c r="B62" s="35">
        <f aca="true" t="shared" si="18" ref="B62:J62">B63+B64+B65+B66+B67+B68</f>
        <v>-170379</v>
      </c>
      <c r="C62" s="35">
        <f t="shared" si="18"/>
        <v>-183690.59999999998</v>
      </c>
      <c r="D62" s="35">
        <f t="shared" si="18"/>
        <v>-179187.02</v>
      </c>
      <c r="E62" s="35">
        <f t="shared" si="18"/>
        <v>-225854.31</v>
      </c>
      <c r="F62" s="35">
        <f t="shared" si="18"/>
        <v>-211658.5</v>
      </c>
      <c r="G62" s="35">
        <f t="shared" si="18"/>
        <v>-231925.39</v>
      </c>
      <c r="H62" s="35">
        <f t="shared" si="18"/>
        <v>-160956.6</v>
      </c>
      <c r="I62" s="35">
        <f t="shared" si="18"/>
        <v>-29560.2</v>
      </c>
      <c r="J62" s="35">
        <f t="shared" si="18"/>
        <v>-61784.2</v>
      </c>
      <c r="K62" s="35">
        <f aca="true" t="shared" si="19" ref="K62:K91">SUM(B62:J62)</f>
        <v>-1454995.8199999998</v>
      </c>
    </row>
    <row r="63" spans="1:11" ht="18.75" customHeight="1">
      <c r="A63" s="12" t="s">
        <v>75</v>
      </c>
      <c r="B63" s="35">
        <f>-ROUND(B9*$D$3,2)</f>
        <v>-129789</v>
      </c>
      <c r="C63" s="35">
        <f aca="true" t="shared" si="20" ref="C63:J63">-ROUND(C9*$D$3,2)</f>
        <v>-180921.8</v>
      </c>
      <c r="D63" s="35">
        <f t="shared" si="20"/>
        <v>-160618.4</v>
      </c>
      <c r="E63" s="35">
        <f t="shared" si="20"/>
        <v>-120912.2</v>
      </c>
      <c r="F63" s="35">
        <f t="shared" si="20"/>
        <v>-136184.4</v>
      </c>
      <c r="G63" s="35">
        <f t="shared" si="20"/>
        <v>-179432.2</v>
      </c>
      <c r="H63" s="35">
        <f t="shared" si="20"/>
        <v>-160956.6</v>
      </c>
      <c r="I63" s="35">
        <f t="shared" si="20"/>
        <v>-29560.2</v>
      </c>
      <c r="J63" s="35">
        <f t="shared" si="20"/>
        <v>-61784.2</v>
      </c>
      <c r="K63" s="35">
        <f t="shared" si="19"/>
        <v>-1160159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-763.8</v>
      </c>
      <c r="C65" s="35">
        <v>-220.4</v>
      </c>
      <c r="D65" s="35">
        <v>-231.8</v>
      </c>
      <c r="E65" s="35">
        <v>-752.4</v>
      </c>
      <c r="F65" s="35">
        <v>-520.6</v>
      </c>
      <c r="G65" s="35">
        <v>-292.6</v>
      </c>
      <c r="H65" s="19">
        <v>0</v>
      </c>
      <c r="I65" s="19">
        <v>0</v>
      </c>
      <c r="J65" s="19">
        <v>0</v>
      </c>
      <c r="K65" s="35">
        <f t="shared" si="19"/>
        <v>-2781.6</v>
      </c>
    </row>
    <row r="66" spans="1:11" ht="18.75" customHeight="1">
      <c r="A66" s="12" t="s">
        <v>105</v>
      </c>
      <c r="B66" s="35">
        <v>-2679</v>
      </c>
      <c r="C66" s="35">
        <v>-638.4</v>
      </c>
      <c r="D66" s="35">
        <v>-1090.6</v>
      </c>
      <c r="E66" s="35">
        <v>-1972.2</v>
      </c>
      <c r="F66" s="35">
        <v>-744.8</v>
      </c>
      <c r="G66" s="35">
        <v>-611.8</v>
      </c>
      <c r="H66" s="19">
        <v>0</v>
      </c>
      <c r="I66" s="19">
        <v>0</v>
      </c>
      <c r="J66" s="19">
        <v>0</v>
      </c>
      <c r="K66" s="35">
        <f t="shared" si="19"/>
        <v>-7736.8</v>
      </c>
    </row>
    <row r="67" spans="1:11" ht="18.75" customHeight="1">
      <c r="A67" s="12" t="s">
        <v>52</v>
      </c>
      <c r="B67" s="35">
        <v>-37147.2</v>
      </c>
      <c r="C67" s="35">
        <v>-1910</v>
      </c>
      <c r="D67" s="35">
        <v>-17246.22</v>
      </c>
      <c r="E67" s="35">
        <v>-102217.51</v>
      </c>
      <c r="F67" s="35">
        <v>-74208.7</v>
      </c>
      <c r="G67" s="35">
        <v>-51588.79</v>
      </c>
      <c r="H67" s="19">
        <v>0</v>
      </c>
      <c r="I67" s="19">
        <v>0</v>
      </c>
      <c r="J67" s="19">
        <v>0</v>
      </c>
      <c r="K67" s="35">
        <f t="shared" si="19"/>
        <v>-284318.42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>SUM(B70:B100)</f>
        <v>-58615.89</v>
      </c>
      <c r="C69" s="67">
        <f aca="true" t="shared" si="21" ref="C69:J69">SUM(C70:C100)</f>
        <v>-152051.99</v>
      </c>
      <c r="D69" s="67">
        <f t="shared" si="21"/>
        <v>-120497.34</v>
      </c>
      <c r="E69" s="67">
        <f t="shared" si="21"/>
        <v>-40883.149999999994</v>
      </c>
      <c r="F69" s="67">
        <f t="shared" si="21"/>
        <v>-133892.9</v>
      </c>
      <c r="G69" s="67">
        <f t="shared" si="21"/>
        <v>-100081.94</v>
      </c>
      <c r="H69" s="67">
        <f t="shared" si="21"/>
        <v>-72394.48999999999</v>
      </c>
      <c r="I69" s="67">
        <f t="shared" si="21"/>
        <v>-86336.53</v>
      </c>
      <c r="J69" s="67">
        <f t="shared" si="21"/>
        <v>-23061.54</v>
      </c>
      <c r="K69" s="67">
        <f t="shared" si="19"/>
        <v>-787815.77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-73.48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7">
        <f t="shared" si="19"/>
        <v>-86.28000000000002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7">
        <f t="shared" si="19"/>
        <v>-3847.99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58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7">
        <f t="shared" si="19"/>
        <v>-147619.05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-34533.38</v>
      </c>
      <c r="C76" s="19">
        <v>-117312.21</v>
      </c>
      <c r="D76" s="19">
        <v>-83286.83</v>
      </c>
      <c r="E76" s="19">
        <v>-17951.19</v>
      </c>
      <c r="F76" s="19">
        <v>-101873.01</v>
      </c>
      <c r="G76" s="19">
        <v>-53405.82</v>
      </c>
      <c r="H76" s="19">
        <v>-48933.98</v>
      </c>
      <c r="I76" s="19">
        <v>-16723.3</v>
      </c>
      <c r="J76" s="19">
        <v>-8959.37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64" t="s">
        <v>135</v>
      </c>
      <c r="B100" s="19">
        <v>-9571.56</v>
      </c>
      <c r="C100" s="19">
        <v>-13601.06</v>
      </c>
      <c r="D100" s="19">
        <v>-16186.97</v>
      </c>
      <c r="E100" s="19">
        <v>-8967.2</v>
      </c>
      <c r="F100" s="19">
        <v>-12436.08</v>
      </c>
      <c r="G100" s="19">
        <v>-17426.39</v>
      </c>
      <c r="H100" s="19">
        <v>-9141.46</v>
      </c>
      <c r="I100" s="19">
        <v>-2228.09</v>
      </c>
      <c r="J100" s="19">
        <v>-3724.55</v>
      </c>
      <c r="K100" s="48">
        <f>SUM(B100:J100)</f>
        <v>-93283.36</v>
      </c>
      <c r="L100" s="55"/>
    </row>
    <row r="101" spans="1:12" ht="18.75" customHeight="1">
      <c r="A101" s="12"/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5"/>
    </row>
    <row r="102" spans="1:12" ht="18.75" customHeight="1">
      <c r="A102" s="16" t="s">
        <v>133</v>
      </c>
      <c r="B102" s="19">
        <f>309352+178012.39</f>
        <v>487364.39</v>
      </c>
      <c r="C102" s="19">
        <f>654250.51+253430.3</f>
        <v>907680.81</v>
      </c>
      <c r="D102" s="19">
        <f>679713.2+298315.71</f>
        <v>978028.9099999999</v>
      </c>
      <c r="E102" s="19">
        <f>606546.21+167531.61</f>
        <v>774077.82</v>
      </c>
      <c r="F102" s="19">
        <f>295357.73+230858.4</f>
        <v>526216.13</v>
      </c>
      <c r="G102" s="19">
        <f>146599.28+323024.59</f>
        <v>469623.87</v>
      </c>
      <c r="H102" s="19">
        <f>392654.48+170109.9</f>
        <v>562764.38</v>
      </c>
      <c r="I102" s="19">
        <f>58131.03+30586.53</f>
        <v>88717.56</v>
      </c>
      <c r="J102" s="19">
        <f>214887.79+50756.15</f>
        <v>265643.94</v>
      </c>
      <c r="K102" s="48">
        <f>SUM(B102:J102)</f>
        <v>5060117.8100000005</v>
      </c>
      <c r="L102" s="55"/>
    </row>
    <row r="103" spans="1:12" ht="18.75" customHeight="1">
      <c r="A103" s="16" t="s">
        <v>101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6"/>
    </row>
    <row r="104" spans="1:12" ht="18.75" customHeight="1">
      <c r="A104" s="16"/>
      <c r="B104" s="20">
        <v>0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31">
        <f>SUM(B104:J104)</f>
        <v>0</v>
      </c>
      <c r="L104" s="54"/>
    </row>
    <row r="105" spans="1:12" ht="18.75" customHeight="1">
      <c r="A105" s="16" t="s">
        <v>83</v>
      </c>
      <c r="B105" s="24">
        <f aca="true" t="shared" si="22" ref="B105:H105">+B106+B107</f>
        <v>1965736.6900000002</v>
      </c>
      <c r="C105" s="24">
        <f t="shared" si="22"/>
        <v>3031711.91</v>
      </c>
      <c r="D105" s="24">
        <f t="shared" si="22"/>
        <v>3563066.3799999994</v>
      </c>
      <c r="E105" s="24">
        <f t="shared" si="22"/>
        <v>2131866.41</v>
      </c>
      <c r="F105" s="24">
        <f t="shared" si="22"/>
        <v>2389368.3400000003</v>
      </c>
      <c r="G105" s="24">
        <f t="shared" si="22"/>
        <v>3263411.04</v>
      </c>
      <c r="H105" s="24">
        <f t="shared" si="22"/>
        <v>1969331.7599999998</v>
      </c>
      <c r="I105" s="24">
        <f>+I106+I107</f>
        <v>586651.78</v>
      </c>
      <c r="J105" s="24">
        <f>+J106+J107</f>
        <v>1189657.99</v>
      </c>
      <c r="K105" s="48">
        <f>SUM(B105:J105)</f>
        <v>20090802.3</v>
      </c>
      <c r="L105" s="54"/>
    </row>
    <row r="106" spans="1:12" ht="18" customHeight="1">
      <c r="A106" s="16" t="s">
        <v>82</v>
      </c>
      <c r="B106" s="24">
        <f aca="true" t="shared" si="23" ref="B106:J106">+B48+B62+B69+B102</f>
        <v>1946340.37</v>
      </c>
      <c r="C106" s="24">
        <f t="shared" si="23"/>
        <v>3007498.98</v>
      </c>
      <c r="D106" s="24">
        <f t="shared" si="23"/>
        <v>3536883.0199999996</v>
      </c>
      <c r="E106" s="24">
        <f t="shared" si="23"/>
        <v>2108889.37</v>
      </c>
      <c r="F106" s="24">
        <f t="shared" si="23"/>
        <v>2365193.24</v>
      </c>
      <c r="G106" s="24">
        <f t="shared" si="23"/>
        <v>3232739.11</v>
      </c>
      <c r="H106" s="24">
        <f t="shared" si="23"/>
        <v>1948663.8199999998</v>
      </c>
      <c r="I106" s="24">
        <f t="shared" si="23"/>
        <v>586651.78</v>
      </c>
      <c r="J106" s="24">
        <f t="shared" si="23"/>
        <v>1175294.35</v>
      </c>
      <c r="K106" s="48">
        <f>SUM(B106:J106)</f>
        <v>19908154.04</v>
      </c>
      <c r="L106" s="54"/>
    </row>
    <row r="107" spans="1:11" ht="18.75" customHeight="1">
      <c r="A107" s="16" t="s">
        <v>99</v>
      </c>
      <c r="B107" s="24">
        <f aca="true" t="shared" si="24" ref="B107:J107">IF(+B57+B103+B108&lt;0,0,(B57+B103+B108))</f>
        <v>19396.32</v>
      </c>
      <c r="C107" s="24">
        <f t="shared" si="24"/>
        <v>24212.93</v>
      </c>
      <c r="D107" s="24">
        <f t="shared" si="24"/>
        <v>26183.36</v>
      </c>
      <c r="E107" s="24">
        <f t="shared" si="24"/>
        <v>22977.04</v>
      </c>
      <c r="F107" s="24">
        <f t="shared" si="24"/>
        <v>24175.1</v>
      </c>
      <c r="G107" s="24">
        <f t="shared" si="24"/>
        <v>30671.93</v>
      </c>
      <c r="H107" s="24">
        <f t="shared" si="24"/>
        <v>20667.94</v>
      </c>
      <c r="I107" s="19">
        <f t="shared" si="24"/>
        <v>0</v>
      </c>
      <c r="J107" s="24">
        <f t="shared" si="24"/>
        <v>14363.64</v>
      </c>
      <c r="K107" s="48">
        <f>SUM(B107:J107)</f>
        <v>182648.26</v>
      </c>
    </row>
    <row r="108" spans="1:13" ht="18.75" customHeight="1">
      <c r="A108" s="16" t="s">
        <v>84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f>SUM(B108:J108)</f>
        <v>0</v>
      </c>
      <c r="M108" s="57"/>
    </row>
    <row r="109" spans="1:11" ht="18.75" customHeight="1">
      <c r="A109" s="16" t="s">
        <v>100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48"/>
    </row>
    <row r="110" spans="1:11" ht="18.75" customHeight="1">
      <c r="A110" s="2"/>
      <c r="B110" s="20">
        <v>0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/>
    </row>
    <row r="111" spans="1:11" ht="18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</row>
    <row r="112" spans="1:11" ht="18.75" customHeight="1">
      <c r="A112" s="8"/>
      <c r="B112" s="45">
        <v>0</v>
      </c>
      <c r="C112" s="45">
        <v>0</v>
      </c>
      <c r="D112" s="45">
        <v>0</v>
      </c>
      <c r="E112" s="45">
        <v>0</v>
      </c>
      <c r="F112" s="45">
        <v>0</v>
      </c>
      <c r="G112" s="45">
        <v>0</v>
      </c>
      <c r="H112" s="45">
        <v>0</v>
      </c>
      <c r="I112" s="45">
        <v>0</v>
      </c>
      <c r="J112" s="45">
        <v>0</v>
      </c>
      <c r="K112" s="45"/>
    </row>
    <row r="113" spans="1:12" ht="18.75" customHeight="1">
      <c r="A113" s="25" t="s">
        <v>69</v>
      </c>
      <c r="B113" s="18">
        <v>0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41">
        <f>SUM(K114:K132)</f>
        <v>20090802.29</v>
      </c>
      <c r="L113" s="54"/>
    </row>
    <row r="114" spans="1:11" ht="18.75" customHeight="1">
      <c r="A114" s="26" t="s">
        <v>70</v>
      </c>
      <c r="B114" s="27">
        <v>280178.19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>SUM(B114:J114)</f>
        <v>280178.19</v>
      </c>
    </row>
    <row r="115" spans="1:11" ht="18.75" customHeight="1">
      <c r="A115" s="26" t="s">
        <v>71</v>
      </c>
      <c r="B115" s="27">
        <v>1685558.5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aca="true" t="shared" si="25" ref="K115:K132">SUM(B115:J115)</f>
        <v>1685558.5</v>
      </c>
    </row>
    <row r="116" spans="1:11" ht="18.75" customHeight="1">
      <c r="A116" s="26" t="s">
        <v>72</v>
      </c>
      <c r="B116" s="40">
        <v>0</v>
      </c>
      <c r="C116" s="27">
        <f>+C105</f>
        <v>3031711.91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3031711.91</v>
      </c>
    </row>
    <row r="117" spans="1:11" ht="18.75" customHeight="1">
      <c r="A117" s="26" t="s">
        <v>73</v>
      </c>
      <c r="B117" s="40">
        <v>0</v>
      </c>
      <c r="C117" s="40">
        <v>0</v>
      </c>
      <c r="D117" s="27">
        <f>+D105</f>
        <v>3563066.3799999994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3563066.3799999994</v>
      </c>
    </row>
    <row r="118" spans="1:11" ht="18.75" customHeight="1">
      <c r="A118" s="26" t="s">
        <v>118</v>
      </c>
      <c r="B118" s="40">
        <v>0</v>
      </c>
      <c r="C118" s="40">
        <v>0</v>
      </c>
      <c r="D118" s="40">
        <v>0</v>
      </c>
      <c r="E118" s="27">
        <v>1918679.77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1918679.77</v>
      </c>
    </row>
    <row r="119" spans="1:11" ht="18.75" customHeight="1">
      <c r="A119" s="26" t="s">
        <v>119</v>
      </c>
      <c r="B119" s="40">
        <v>0</v>
      </c>
      <c r="C119" s="40">
        <v>0</v>
      </c>
      <c r="D119" s="40">
        <v>0</v>
      </c>
      <c r="E119" s="27">
        <v>213186.64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213186.64</v>
      </c>
    </row>
    <row r="120" spans="1:11" ht="18.75" customHeight="1">
      <c r="A120" s="68" t="s">
        <v>120</v>
      </c>
      <c r="B120" s="40">
        <v>0</v>
      </c>
      <c r="C120" s="40">
        <v>0</v>
      </c>
      <c r="D120" s="40">
        <v>0</v>
      </c>
      <c r="E120" s="40">
        <v>0</v>
      </c>
      <c r="F120" s="27">
        <v>476838.86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476838.86</v>
      </c>
    </row>
    <row r="121" spans="1:11" ht="18.75" customHeight="1">
      <c r="A121" s="68" t="s">
        <v>121</v>
      </c>
      <c r="B121" s="40">
        <v>0</v>
      </c>
      <c r="C121" s="40">
        <v>0</v>
      </c>
      <c r="D121" s="40">
        <v>0</v>
      </c>
      <c r="E121" s="40">
        <v>0</v>
      </c>
      <c r="F121" s="27">
        <v>814519.18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814519.18</v>
      </c>
    </row>
    <row r="122" spans="1:11" ht="18.75" customHeight="1">
      <c r="A122" s="68" t="s">
        <v>122</v>
      </c>
      <c r="B122" s="40">
        <v>0</v>
      </c>
      <c r="C122" s="40">
        <v>0</v>
      </c>
      <c r="D122" s="40">
        <v>0</v>
      </c>
      <c r="E122" s="40">
        <v>0</v>
      </c>
      <c r="F122" s="27">
        <v>118872.13</v>
      </c>
      <c r="G122" s="40">
        <v>0</v>
      </c>
      <c r="H122" s="40">
        <v>0</v>
      </c>
      <c r="I122" s="40">
        <v>0</v>
      </c>
      <c r="J122" s="40">
        <v>0</v>
      </c>
      <c r="K122" s="41">
        <f t="shared" si="25"/>
        <v>118872.13</v>
      </c>
    </row>
    <row r="123" spans="1:11" ht="18.75" customHeight="1">
      <c r="A123" s="68" t="s">
        <v>123</v>
      </c>
      <c r="B123" s="70">
        <v>0</v>
      </c>
      <c r="C123" s="70">
        <v>0</v>
      </c>
      <c r="D123" s="70">
        <v>0</v>
      </c>
      <c r="E123" s="70">
        <v>0</v>
      </c>
      <c r="F123" s="71">
        <v>979138.15</v>
      </c>
      <c r="G123" s="70">
        <v>0</v>
      </c>
      <c r="H123" s="70">
        <v>0</v>
      </c>
      <c r="I123" s="70">
        <v>0</v>
      </c>
      <c r="J123" s="70">
        <v>0</v>
      </c>
      <c r="K123" s="71">
        <f t="shared" si="25"/>
        <v>979138.15</v>
      </c>
    </row>
    <row r="124" spans="1:11" ht="18.75" customHeight="1">
      <c r="A124" s="68" t="s">
        <v>124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905318.22</v>
      </c>
      <c r="H124" s="40">
        <v>0</v>
      </c>
      <c r="I124" s="40">
        <v>0</v>
      </c>
      <c r="J124" s="40">
        <v>0</v>
      </c>
      <c r="K124" s="41">
        <f t="shared" si="25"/>
        <v>905318.22</v>
      </c>
    </row>
    <row r="125" spans="1:11" ht="18.75" customHeight="1">
      <c r="A125" s="68" t="s">
        <v>125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74495.5</v>
      </c>
      <c r="H125" s="40">
        <v>0</v>
      </c>
      <c r="I125" s="40">
        <v>0</v>
      </c>
      <c r="J125" s="40">
        <v>0</v>
      </c>
      <c r="K125" s="41">
        <f t="shared" si="25"/>
        <v>74495.5</v>
      </c>
    </row>
    <row r="126" spans="1:11" ht="18.75" customHeight="1">
      <c r="A126" s="68" t="s">
        <v>126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470418.54</v>
      </c>
      <c r="H126" s="40">
        <v>0</v>
      </c>
      <c r="I126" s="40">
        <v>0</v>
      </c>
      <c r="J126" s="40">
        <v>0</v>
      </c>
      <c r="K126" s="41">
        <f t="shared" si="25"/>
        <v>470418.54</v>
      </c>
    </row>
    <row r="127" spans="1:11" ht="18.75" customHeight="1">
      <c r="A127" s="68" t="s">
        <v>127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506567.91</v>
      </c>
      <c r="H127" s="40">
        <v>0</v>
      </c>
      <c r="I127" s="40">
        <v>0</v>
      </c>
      <c r="J127" s="40">
        <v>0</v>
      </c>
      <c r="K127" s="41">
        <f t="shared" si="25"/>
        <v>506567.91</v>
      </c>
    </row>
    <row r="128" spans="1:11" ht="18.75" customHeight="1">
      <c r="A128" s="68" t="s">
        <v>128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27">
        <v>1306610.88</v>
      </c>
      <c r="H128" s="40">
        <v>0</v>
      </c>
      <c r="I128" s="40">
        <v>0</v>
      </c>
      <c r="J128" s="40">
        <v>0</v>
      </c>
      <c r="K128" s="41">
        <f t="shared" si="25"/>
        <v>1306610.88</v>
      </c>
    </row>
    <row r="129" spans="1:11" ht="18.75" customHeight="1">
      <c r="A129" s="68" t="s">
        <v>129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759678.03</v>
      </c>
      <c r="I129" s="40">
        <v>0</v>
      </c>
      <c r="J129" s="40">
        <v>0</v>
      </c>
      <c r="K129" s="41">
        <f t="shared" si="25"/>
        <v>759678.03</v>
      </c>
    </row>
    <row r="130" spans="1:11" ht="18.75" customHeight="1">
      <c r="A130" s="68" t="s">
        <v>130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27">
        <v>1209653.73</v>
      </c>
      <c r="I130" s="40">
        <v>0</v>
      </c>
      <c r="J130" s="40">
        <v>0</v>
      </c>
      <c r="K130" s="41">
        <f t="shared" si="25"/>
        <v>1209653.73</v>
      </c>
    </row>
    <row r="131" spans="1:11" ht="18.75" customHeight="1">
      <c r="A131" s="68" t="s">
        <v>131</v>
      </c>
      <c r="B131" s="40">
        <v>0</v>
      </c>
      <c r="C131" s="40">
        <v>0</v>
      </c>
      <c r="D131" s="40">
        <v>0</v>
      </c>
      <c r="E131" s="40">
        <v>0</v>
      </c>
      <c r="F131" s="40">
        <v>0</v>
      </c>
      <c r="G131" s="40">
        <v>0</v>
      </c>
      <c r="H131" s="40">
        <v>0</v>
      </c>
      <c r="I131" s="27">
        <v>586651.78</v>
      </c>
      <c r="J131" s="40">
        <v>0</v>
      </c>
      <c r="K131" s="41">
        <f t="shared" si="25"/>
        <v>586651.78</v>
      </c>
    </row>
    <row r="132" spans="1:11" ht="18.75" customHeight="1">
      <c r="A132" s="69" t="s">
        <v>132</v>
      </c>
      <c r="B132" s="42">
        <v>0</v>
      </c>
      <c r="C132" s="42">
        <v>0</v>
      </c>
      <c r="D132" s="42">
        <v>0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3">
        <v>1189657.99</v>
      </c>
      <c r="K132" s="44">
        <f t="shared" si="25"/>
        <v>1189657.99</v>
      </c>
    </row>
    <row r="133" spans="1:11" ht="18.75" customHeight="1">
      <c r="A133" s="76" t="s">
        <v>136</v>
      </c>
      <c r="B133" s="50">
        <v>0</v>
      </c>
      <c r="C133" s="50">
        <v>0</v>
      </c>
      <c r="D133" s="50">
        <v>0</v>
      </c>
      <c r="E133" s="50">
        <v>0</v>
      </c>
      <c r="F133" s="50">
        <v>0</v>
      </c>
      <c r="G133" s="50">
        <v>0</v>
      </c>
      <c r="H133" s="50">
        <v>0</v>
      </c>
      <c r="I133" s="50">
        <v>0</v>
      </c>
      <c r="J133" s="50">
        <f>J105-J132</f>
        <v>0</v>
      </c>
      <c r="K133" s="51"/>
    </row>
    <row r="134" ht="18.75" customHeight="1">
      <c r="A134" s="39" t="s">
        <v>137</v>
      </c>
    </row>
    <row r="135" ht="18.75" customHeight="1">
      <c r="A135" s="39" t="s">
        <v>138</v>
      </c>
    </row>
    <row r="136" ht="15.75">
      <c r="A136" s="38" t="s">
        <v>139</v>
      </c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2015-08-25T13:36:28Z</cp:lastPrinted>
  <dcterms:created xsi:type="dcterms:W3CDTF">2012-11-28T17:54:39Z</dcterms:created>
  <dcterms:modified xsi:type="dcterms:W3CDTF">2017-06-29T19:50:33Z</dcterms:modified>
  <cp:category/>
  <cp:version/>
  <cp:contentType/>
  <cp:contentStatus/>
</cp:coreProperties>
</file>