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<sst xmlns="http://schemas.openxmlformats.org/spreadsheetml/2006/main" count="140" uniqueCount="140">
  <si>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</si>
  <si>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</si>
  <si>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</si>
  <si>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</si>
  <si>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</si>
  <si>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</si>
  <si>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</si>
  <si>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</si>
  <si>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</si>
  <si>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</si>
  <si>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</si>
  <si>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</si>
  <si>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</si>
  <si>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</si>
  <si>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</si>
  <si>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</si>
  <si>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</si>
  <si>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</si>
  <si>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</si>
  <si>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</si>
  <si>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</si>
  <si>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</si>
  <si>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</si>
  <si>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</si>
  <si>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</si>
  <si>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</si>
  <si>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</si>
  <si>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</si>
  <si>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</si>
  <si>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</si>
  <si>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</si>
  <si>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</si>
  <si>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</si>
  <si>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</si>
  <si>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</si>
  <si>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</si>
  <si>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</si>
  <si>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</si>
  <si>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</si>
  <si>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</si>
  <si>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</si>
  <si>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</si>
  <si>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</si>
  <si>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</si>
  <si>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</si>
  <si>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</si>
  <si>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</si>
  <si>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</si>
  <si>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</si>
  <si>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</si>
  <si>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</si>
  <si>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</si>
  <si>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</si>
  <si>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</si>
  <si>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</si>
  <si>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</si>
  <si>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</si>
  <si>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</si>
  <si>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</si>
  <si>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</si>
  <si>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</si>
  <si>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</si>
  <si>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</si>
  <si>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</si>
  <si>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</si>
  <si>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</si>
  <si>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</si>
  <si>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</si>
  <si>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</si>
  <si>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</si>
  <si>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</si>
  <si>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</si>
  <si>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</si>
  <si>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</si>
  <si>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</si>
  <si>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</si>
  <si>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</si>
  <si>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</si>
  <si>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</si>
  <si>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</si>
  <si>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</si>
  <si>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</si>
  <si>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</si>
  <si>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</si>
  <si>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</si>
  <si>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</si>
  <si>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</si>
  <si>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</si>
  <si>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</si>
  <si>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</si>
  <si>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</si>
  <si>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</si>
  <si>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</si>
  <si>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</si>
  <si>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</si>
  <si>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</si>
  <si>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</si>
  <si>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</si>
  <si>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</si>
  <si>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</si>
  <si>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</si>
  <si>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</si>
  <si>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</si>
  <si>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</si>
  <si>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</si>
  <si>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</si>
  <si>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</si>
  <si>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</si>
  <si>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</si>
  <si>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</si>
  <si>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</si>
  <si>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</si>
  <si>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</si>
  <si>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</si>
  <si>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</si>
  <si>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</si>
  <si>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</si>
  <si>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</si>
  <si>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</si>
  <si>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</si>
  <si>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</si>
  <si>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</si>
  <si>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</si>
  <si>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</si>
  <si>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</si>
  <si>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</si>
  <si>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</si>
  <si>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</si>
  <si>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</si>
  <si>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</si>
  <si>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</si>
  <si>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</si>
  <si>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16/06/17 - VENCIMENTO 23/06/17</t>
  </si>
  <si>
    <t>6.2.31. Ajuste de Remuneração Previsto Contratualmente (1)</t>
  </si>
  <si>
    <t>6.3. Revisão de Remuneração pelo Transporte Coletivo  (2)</t>
  </si>
  <si>
    <t>6.4. Revisão de Remuneração pelo Serviço Atende  (3)</t>
  </si>
  <si>
    <t>Nota:</t>
  </si>
  <si>
    <t>(3) Revisão de preços do serviço atende, período de 01/05 a 11/06/17, para todas as áreas exceto para a empresa Express cujo período é de 22/05 a 11/06/17.</t>
  </si>
  <si>
    <t>(1) Ajuste de remuneração previsto contratualmente, período de 04 a 24/05/17, para todas as áreas exceto para as empresas Ambiental e Express cujo período é de 11 a 24/05/17, parcela 3/8.</t>
  </si>
  <si>
    <t>(2) Revisão referente ao reajuste da tarifa de remuneração, período de 01/05 a 11/06/17, para todas as áreas exceto para as empresas Ambiental e Express cujo período é de 22/05 a 11/06/17, parcela 4/9.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</si>
</sst>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  <xf numFmtId="171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456426</v>
      </c>
      <c r="C7" s="9">
        <f t="shared" si="0"/>
        <v>563046</v>
      </c>
      <c r="D7" s="9">
        <f t="shared" si="0"/>
        <v>635781</v>
      </c>
      <c r="E7" s="9">
        <f t="shared" si="0"/>
        <v>398515</v>
      </c>
      <c r="F7" s="9">
        <f t="shared" si="0"/>
        <v>563068</v>
      </c>
      <c r="G7" s="9">
        <f t="shared" si="0"/>
        <v>942461</v>
      </c>
      <c r="H7" s="9">
        <f t="shared" si="0"/>
        <v>395482</v>
      </c>
      <c r="I7" s="9">
        <f t="shared" si="0"/>
        <v>90977</v>
      </c>
      <c r="J7" s="9">
        <f t="shared" si="0"/>
        <v>242842</v>
      </c>
      <c r="K7" s="9">
        <f t="shared" si="0"/>
        <v>4288598</v>
      </c>
      <c r="L7" s="52"/>
    </row>
    <row r="8" spans="1:11" ht="17.25" customHeight="1">
      <c r="A8" s="10" t="s">
        <v>97</v>
      </c>
      <c r="B8" s="11">
        <f>B9+B12+B16</f>
        <v>214651</v>
      </c>
      <c r="C8" s="11">
        <f aca="true" t="shared" si="1" ref="C8:J8">C9+C12+C16</f>
        <v>273978</v>
      </c>
      <c r="D8" s="11">
        <f t="shared" si="1"/>
        <v>292043</v>
      </c>
      <c r="E8" s="11">
        <f t="shared" si="1"/>
        <v>195217</v>
      </c>
      <c r="F8" s="11">
        <f t="shared" si="1"/>
        <v>259373</v>
      </c>
      <c r="G8" s="11">
        <f t="shared" si="1"/>
        <v>436786</v>
      </c>
      <c r="H8" s="11">
        <f t="shared" si="1"/>
        <v>207155</v>
      </c>
      <c r="I8" s="11">
        <f t="shared" si="1"/>
        <v>40209</v>
      </c>
      <c r="J8" s="11">
        <f t="shared" si="1"/>
        <v>111057</v>
      </c>
      <c r="K8" s="11">
        <f>SUM(B8:J8)</f>
        <v>2030469</v>
      </c>
    </row>
    <row r="9" spans="1:11" ht="17.25" customHeight="1">
      <c r="A9" s="15" t="s">
        <v>16</v>
      </c>
      <c r="B9" s="13">
        <f>+B10+B11</f>
        <v>29512</v>
      </c>
      <c r="C9" s="13">
        <f aca="true" t="shared" si="2" ref="C9:J9">+C10+C11</f>
        <v>39883</v>
      </c>
      <c r="D9" s="13">
        <f t="shared" si="2"/>
        <v>38948</v>
      </c>
      <c r="E9" s="13">
        <f t="shared" si="2"/>
        <v>27714</v>
      </c>
      <c r="F9" s="13">
        <f t="shared" si="2"/>
        <v>29766</v>
      </c>
      <c r="G9" s="13">
        <f t="shared" si="2"/>
        <v>37415</v>
      </c>
      <c r="H9" s="13">
        <f t="shared" si="2"/>
        <v>33327</v>
      </c>
      <c r="I9" s="13">
        <f t="shared" si="2"/>
        <v>6960</v>
      </c>
      <c r="J9" s="13">
        <f t="shared" si="2"/>
        <v>13577</v>
      </c>
      <c r="K9" s="11">
        <f>SUM(B9:J9)</f>
        <v>257102</v>
      </c>
    </row>
    <row r="10" spans="1:11" ht="17.25" customHeight="1">
      <c r="A10" s="29" t="s">
        <v>17</v>
      </c>
      <c r="B10" s="13">
        <v>29512</v>
      </c>
      <c r="C10" s="13">
        <v>39883</v>
      </c>
      <c r="D10" s="13">
        <v>38948</v>
      </c>
      <c r="E10" s="13">
        <v>27714</v>
      </c>
      <c r="F10" s="13">
        <v>29766</v>
      </c>
      <c r="G10" s="13">
        <v>37415</v>
      </c>
      <c r="H10" s="13">
        <v>33327</v>
      </c>
      <c r="I10" s="13">
        <v>6960</v>
      </c>
      <c r="J10" s="13">
        <v>13577</v>
      </c>
      <c r="K10" s="11">
        <f>SUM(B10:J10)</f>
        <v>257102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171265</v>
      </c>
      <c r="C12" s="17">
        <f t="shared" si="3"/>
        <v>216107</v>
      </c>
      <c r="D12" s="17">
        <f t="shared" si="3"/>
        <v>234362</v>
      </c>
      <c r="E12" s="17">
        <f t="shared" si="3"/>
        <v>155160</v>
      </c>
      <c r="F12" s="17">
        <f t="shared" si="3"/>
        <v>209928</v>
      </c>
      <c r="G12" s="17">
        <f t="shared" si="3"/>
        <v>364452</v>
      </c>
      <c r="H12" s="17">
        <f t="shared" si="3"/>
        <v>161169</v>
      </c>
      <c r="I12" s="17">
        <f t="shared" si="3"/>
        <v>30428</v>
      </c>
      <c r="J12" s="17">
        <f t="shared" si="3"/>
        <v>90310</v>
      </c>
      <c r="K12" s="11">
        <f aca="true" t="shared" si="4" ref="K12:K27">SUM(B12:J12)</f>
        <v>1633181</v>
      </c>
    </row>
    <row r="13" spans="1:13" ht="17.25" customHeight="1">
      <c r="A13" s="14" t="s">
        <v>19</v>
      </c>
      <c r="B13" s="13">
        <v>80869</v>
      </c>
      <c r="C13" s="13">
        <v>110539</v>
      </c>
      <c r="D13" s="13">
        <v>122785</v>
      </c>
      <c r="E13" s="13">
        <v>78980</v>
      </c>
      <c r="F13" s="13">
        <v>105014</v>
      </c>
      <c r="G13" s="13">
        <v>168743</v>
      </c>
      <c r="H13" s="13">
        <v>75362</v>
      </c>
      <c r="I13" s="13">
        <v>17354</v>
      </c>
      <c r="J13" s="13">
        <v>46535</v>
      </c>
      <c r="K13" s="11">
        <f t="shared" si="4"/>
        <v>806181</v>
      </c>
      <c r="L13" s="52"/>
      <c r="M13" s="53"/>
    </row>
    <row r="14" spans="1:12" ht="17.25" customHeight="1">
      <c r="A14" s="14" t="s">
        <v>20</v>
      </c>
      <c r="B14" s="13">
        <v>86018</v>
      </c>
      <c r="C14" s="13">
        <v>99662</v>
      </c>
      <c r="D14" s="13">
        <v>106945</v>
      </c>
      <c r="E14" s="13">
        <v>72306</v>
      </c>
      <c r="F14" s="13">
        <v>100685</v>
      </c>
      <c r="G14" s="13">
        <v>188907</v>
      </c>
      <c r="H14" s="13">
        <v>80513</v>
      </c>
      <c r="I14" s="13">
        <v>12171</v>
      </c>
      <c r="J14" s="13">
        <v>42338</v>
      </c>
      <c r="K14" s="11">
        <f t="shared" si="4"/>
        <v>789545</v>
      </c>
      <c r="L14" s="52"/>
    </row>
    <row r="15" spans="1:11" ht="17.25" customHeight="1">
      <c r="A15" s="14" t="s">
        <v>21</v>
      </c>
      <c r="B15" s="13">
        <v>4378</v>
      </c>
      <c r="C15" s="13">
        <v>5906</v>
      </c>
      <c r="D15" s="13">
        <v>4632</v>
      </c>
      <c r="E15" s="13">
        <v>3874</v>
      </c>
      <c r="F15" s="13">
        <v>4229</v>
      </c>
      <c r="G15" s="13">
        <v>6802</v>
      </c>
      <c r="H15" s="13">
        <v>5294</v>
      </c>
      <c r="I15" s="13">
        <v>903</v>
      </c>
      <c r="J15" s="13">
        <v>1437</v>
      </c>
      <c r="K15" s="11">
        <f t="shared" si="4"/>
        <v>37455</v>
      </c>
    </row>
    <row r="16" spans="1:11" ht="17.25" customHeight="1">
      <c r="A16" s="15" t="s">
        <v>93</v>
      </c>
      <c r="B16" s="13">
        <f>B17+B18+B19</f>
        <v>13874</v>
      </c>
      <c r="C16" s="13">
        <f aca="true" t="shared" si="5" ref="C16:J16">C17+C18+C19</f>
        <v>17988</v>
      </c>
      <c r="D16" s="13">
        <f t="shared" si="5"/>
        <v>18733</v>
      </c>
      <c r="E16" s="13">
        <f t="shared" si="5"/>
        <v>12343</v>
      </c>
      <c r="F16" s="13">
        <f t="shared" si="5"/>
        <v>19679</v>
      </c>
      <c r="G16" s="13">
        <f t="shared" si="5"/>
        <v>34919</v>
      </c>
      <c r="H16" s="13">
        <f t="shared" si="5"/>
        <v>12659</v>
      </c>
      <c r="I16" s="13">
        <f t="shared" si="5"/>
        <v>2821</v>
      </c>
      <c r="J16" s="13">
        <f t="shared" si="5"/>
        <v>7170</v>
      </c>
      <c r="K16" s="11">
        <f t="shared" si="4"/>
        <v>140186</v>
      </c>
    </row>
    <row r="17" spans="1:11" ht="17.25" customHeight="1">
      <c r="A17" s="14" t="s">
        <v>94</v>
      </c>
      <c r="B17" s="13">
        <v>13095</v>
      </c>
      <c r="C17" s="13">
        <v>17107</v>
      </c>
      <c r="D17" s="13">
        <v>17752</v>
      </c>
      <c r="E17" s="13">
        <v>11550</v>
      </c>
      <c r="F17" s="13">
        <v>18576</v>
      </c>
      <c r="G17" s="13">
        <v>32811</v>
      </c>
      <c r="H17" s="13">
        <v>11731</v>
      </c>
      <c r="I17" s="13">
        <v>2671</v>
      </c>
      <c r="J17" s="13">
        <v>6821</v>
      </c>
      <c r="K17" s="11">
        <f t="shared" si="4"/>
        <v>132114</v>
      </c>
    </row>
    <row r="18" spans="1:11" ht="17.25" customHeight="1">
      <c r="A18" s="14" t="s">
        <v>95</v>
      </c>
      <c r="B18" s="13">
        <v>768</v>
      </c>
      <c r="C18" s="13">
        <v>862</v>
      </c>
      <c r="D18" s="13">
        <v>978</v>
      </c>
      <c r="E18" s="13">
        <v>785</v>
      </c>
      <c r="F18" s="13">
        <v>1090</v>
      </c>
      <c r="G18" s="13">
        <v>2071</v>
      </c>
      <c r="H18" s="13">
        <v>919</v>
      </c>
      <c r="I18" s="13">
        <v>148</v>
      </c>
      <c r="J18" s="13">
        <v>349</v>
      </c>
      <c r="K18" s="11">
        <f t="shared" si="4"/>
        <v>7970</v>
      </c>
    </row>
    <row r="19" spans="1:11" ht="17.25" customHeight="1">
      <c r="A19" s="14" t="s">
        <v>96</v>
      </c>
      <c r="B19" s="13">
        <v>11</v>
      </c>
      <c r="C19" s="13">
        <v>19</v>
      </c>
      <c r="D19" s="13">
        <v>3</v>
      </c>
      <c r="E19" s="13">
        <v>8</v>
      </c>
      <c r="F19" s="13">
        <v>13</v>
      </c>
      <c r="G19" s="13">
        <v>37</v>
      </c>
      <c r="H19" s="13">
        <v>9</v>
      </c>
      <c r="I19" s="13">
        <v>2</v>
      </c>
      <c r="J19" s="13">
        <v>0</v>
      </c>
      <c r="K19" s="11">
        <f t="shared" si="4"/>
        <v>102</v>
      </c>
    </row>
    <row r="20" spans="1:11" ht="17.25" customHeight="1">
      <c r="A20" s="16" t="s">
        <v>22</v>
      </c>
      <c r="B20" s="11">
        <f>+B21+B22+B23</f>
        <v>127560</v>
      </c>
      <c r="C20" s="11">
        <f aca="true" t="shared" si="6" ref="C20:J20">+C21+C22+C23</f>
        <v>139265</v>
      </c>
      <c r="D20" s="11">
        <f t="shared" si="6"/>
        <v>174213</v>
      </c>
      <c r="E20" s="11">
        <f t="shared" si="6"/>
        <v>102521</v>
      </c>
      <c r="F20" s="11">
        <f t="shared" si="6"/>
        <v>170843</v>
      </c>
      <c r="G20" s="11">
        <f t="shared" si="6"/>
        <v>320939</v>
      </c>
      <c r="H20" s="11">
        <f t="shared" si="6"/>
        <v>104155</v>
      </c>
      <c r="I20" s="11">
        <f t="shared" si="6"/>
        <v>24970</v>
      </c>
      <c r="J20" s="11">
        <f t="shared" si="6"/>
        <v>61696</v>
      </c>
      <c r="K20" s="11">
        <f t="shared" si="4"/>
        <v>1226162</v>
      </c>
    </row>
    <row r="21" spans="1:12" ht="17.25" customHeight="1">
      <c r="A21" s="12" t="s">
        <v>23</v>
      </c>
      <c r="B21" s="13">
        <v>65601</v>
      </c>
      <c r="C21" s="13">
        <v>79031</v>
      </c>
      <c r="D21" s="13">
        <v>100748</v>
      </c>
      <c r="E21" s="13">
        <v>57702</v>
      </c>
      <c r="F21" s="13">
        <v>93708</v>
      </c>
      <c r="G21" s="13">
        <v>160623</v>
      </c>
      <c r="H21" s="13">
        <v>55582</v>
      </c>
      <c r="I21" s="13">
        <v>15416</v>
      </c>
      <c r="J21" s="13">
        <v>34371</v>
      </c>
      <c r="K21" s="11">
        <f t="shared" si="4"/>
        <v>662782</v>
      </c>
      <c r="L21" s="52"/>
    </row>
    <row r="22" spans="1:12" ht="17.25" customHeight="1">
      <c r="A22" s="12" t="s">
        <v>24</v>
      </c>
      <c r="B22" s="13">
        <v>59700</v>
      </c>
      <c r="C22" s="13">
        <v>57514</v>
      </c>
      <c r="D22" s="13">
        <v>71035</v>
      </c>
      <c r="E22" s="13">
        <v>43174</v>
      </c>
      <c r="F22" s="13">
        <v>74779</v>
      </c>
      <c r="G22" s="13">
        <v>156146</v>
      </c>
      <c r="H22" s="13">
        <v>46531</v>
      </c>
      <c r="I22" s="13">
        <v>9126</v>
      </c>
      <c r="J22" s="13">
        <v>26584</v>
      </c>
      <c r="K22" s="11">
        <f t="shared" si="4"/>
        <v>544589</v>
      </c>
      <c r="L22" s="52"/>
    </row>
    <row r="23" spans="1:11" ht="17.25" customHeight="1">
      <c r="A23" s="12" t="s">
        <v>25</v>
      </c>
      <c r="B23" s="13">
        <v>2259</v>
      </c>
      <c r="C23" s="13">
        <v>2720</v>
      </c>
      <c r="D23" s="13">
        <v>2430</v>
      </c>
      <c r="E23" s="13">
        <v>1645</v>
      </c>
      <c r="F23" s="13">
        <v>2356</v>
      </c>
      <c r="G23" s="13">
        <v>4170</v>
      </c>
      <c r="H23" s="13">
        <v>2042</v>
      </c>
      <c r="I23" s="13">
        <v>428</v>
      </c>
      <c r="J23" s="13">
        <v>741</v>
      </c>
      <c r="K23" s="11">
        <f t="shared" si="4"/>
        <v>18791</v>
      </c>
    </row>
    <row r="24" spans="1:11" ht="17.25" customHeight="1">
      <c r="A24" s="16" t="s">
        <v>26</v>
      </c>
      <c r="B24" s="13">
        <f>+B25+B26</f>
        <v>114215</v>
      </c>
      <c r="C24" s="13">
        <f aca="true" t="shared" si="7" ref="C24:J24">+C25+C26</f>
        <v>149803</v>
      </c>
      <c r="D24" s="13">
        <f t="shared" si="7"/>
        <v>169525</v>
      </c>
      <c r="E24" s="13">
        <f t="shared" si="7"/>
        <v>100777</v>
      </c>
      <c r="F24" s="13">
        <f t="shared" si="7"/>
        <v>132852</v>
      </c>
      <c r="G24" s="13">
        <f t="shared" si="7"/>
        <v>184736</v>
      </c>
      <c r="H24" s="13">
        <f t="shared" si="7"/>
        <v>82113</v>
      </c>
      <c r="I24" s="13">
        <f t="shared" si="7"/>
        <v>25798</v>
      </c>
      <c r="J24" s="13">
        <f t="shared" si="7"/>
        <v>70089</v>
      </c>
      <c r="K24" s="11">
        <f t="shared" si="4"/>
        <v>1029908</v>
      </c>
    </row>
    <row r="25" spans="1:12" ht="17.25" customHeight="1">
      <c r="A25" s="12" t="s">
        <v>114</v>
      </c>
      <c r="B25" s="13">
        <v>54292</v>
      </c>
      <c r="C25" s="13">
        <v>78486</v>
      </c>
      <c r="D25" s="13">
        <v>94560</v>
      </c>
      <c r="E25" s="13">
        <v>56527</v>
      </c>
      <c r="F25" s="13">
        <v>66848</v>
      </c>
      <c r="G25" s="13">
        <v>87988</v>
      </c>
      <c r="H25" s="13">
        <v>43226</v>
      </c>
      <c r="I25" s="13">
        <v>16427</v>
      </c>
      <c r="J25" s="13">
        <v>36442</v>
      </c>
      <c r="K25" s="11">
        <f t="shared" si="4"/>
        <v>534796</v>
      </c>
      <c r="L25" s="52"/>
    </row>
    <row r="26" spans="1:12" ht="17.25" customHeight="1">
      <c r="A26" s="12" t="s">
        <v>115</v>
      </c>
      <c r="B26" s="13">
        <v>59923</v>
      </c>
      <c r="C26" s="13">
        <v>71317</v>
      </c>
      <c r="D26" s="13">
        <v>74965</v>
      </c>
      <c r="E26" s="13">
        <v>44250</v>
      </c>
      <c r="F26" s="13">
        <v>66004</v>
      </c>
      <c r="G26" s="13">
        <v>96748</v>
      </c>
      <c r="H26" s="13">
        <v>38887</v>
      </c>
      <c r="I26" s="13">
        <v>9371</v>
      </c>
      <c r="J26" s="13">
        <v>33647</v>
      </c>
      <c r="K26" s="11">
        <f t="shared" si="4"/>
        <v>495112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2059</v>
      </c>
      <c r="I27" s="11">
        <v>0</v>
      </c>
      <c r="J27" s="11">
        <v>0</v>
      </c>
      <c r="K27" s="11">
        <f t="shared" si="4"/>
        <v>2059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27330.74</v>
      </c>
      <c r="I35" s="19">
        <v>0</v>
      </c>
      <c r="J35" s="19">
        <v>0</v>
      </c>
      <c r="K35" s="23">
        <f>SUM(B35:J35)</f>
        <v>27330.74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1326721.16</v>
      </c>
      <c r="C47" s="22">
        <f aca="true" t="shared" si="12" ref="C47:H47">+C48+C57</f>
        <v>1828916.85</v>
      </c>
      <c r="D47" s="22">
        <f t="shared" si="12"/>
        <v>2319791.2599999993</v>
      </c>
      <c r="E47" s="22">
        <f t="shared" si="12"/>
        <v>1245567.32</v>
      </c>
      <c r="F47" s="22">
        <f t="shared" si="12"/>
        <v>1734144.9900000002</v>
      </c>
      <c r="G47" s="22">
        <f t="shared" si="12"/>
        <v>2445807.12</v>
      </c>
      <c r="H47" s="22">
        <f t="shared" si="12"/>
        <v>1210199.14</v>
      </c>
      <c r="I47" s="22">
        <f>+I48+I57</f>
        <v>474127.92</v>
      </c>
      <c r="J47" s="22">
        <f>+J48+J57</f>
        <v>765942.52</v>
      </c>
      <c r="K47" s="22">
        <f>SUM(B47:J47)</f>
        <v>13351218.28</v>
      </c>
    </row>
    <row r="48" spans="1:11" ht="17.25" customHeight="1">
      <c r="A48" s="16" t="s">
        <v>107</v>
      </c>
      <c r="B48" s="23">
        <f>SUM(B49:B56)</f>
        <v>1307324.8399999999</v>
      </c>
      <c r="C48" s="23">
        <f aca="true" t="shared" si="13" ref="C48:J48">SUM(C49:C56)</f>
        <v>1804703.9200000002</v>
      </c>
      <c r="D48" s="23">
        <f t="shared" si="13"/>
        <v>2293607.8999999994</v>
      </c>
      <c r="E48" s="23">
        <f t="shared" si="13"/>
        <v>1222590.28</v>
      </c>
      <c r="F48" s="23">
        <f t="shared" si="13"/>
        <v>1709969.8900000001</v>
      </c>
      <c r="G48" s="23">
        <f t="shared" si="13"/>
        <v>2415135.19</v>
      </c>
      <c r="H48" s="23">
        <f t="shared" si="13"/>
        <v>1189531.2</v>
      </c>
      <c r="I48" s="23">
        <f t="shared" si="13"/>
        <v>474127.92</v>
      </c>
      <c r="J48" s="23">
        <f t="shared" si="13"/>
        <v>751578.88</v>
      </c>
      <c r="K48" s="23">
        <f aca="true" t="shared" si="14" ref="K48:K57">SUM(B48:J48)</f>
        <v>13168570.02</v>
      </c>
    </row>
    <row r="49" spans="1:11" ht="17.25" customHeight="1">
      <c r="A49" s="34" t="s">
        <v>43</v>
      </c>
      <c r="B49" s="23">
        <f aca="true" t="shared" si="15" ref="B49:H49">ROUND(B30*B7,2)</f>
        <v>1305424</v>
      </c>
      <c r="C49" s="23">
        <f t="shared" si="15"/>
        <v>1797693.27</v>
      </c>
      <c r="D49" s="23">
        <f t="shared" si="15"/>
        <v>2290401.05</v>
      </c>
      <c r="E49" s="23">
        <f t="shared" si="15"/>
        <v>1220970.26</v>
      </c>
      <c r="F49" s="23">
        <f t="shared" si="15"/>
        <v>1707334.79</v>
      </c>
      <c r="G49" s="23">
        <f t="shared" si="15"/>
        <v>2411380.71</v>
      </c>
      <c r="H49" s="23">
        <f t="shared" si="15"/>
        <v>1160304.64</v>
      </c>
      <c r="I49" s="23">
        <f>ROUND(I30*I7,2)</f>
        <v>473062.2</v>
      </c>
      <c r="J49" s="23">
        <f>ROUND(J30*J7,2)</f>
        <v>749361.84</v>
      </c>
      <c r="K49" s="23">
        <f t="shared" si="14"/>
        <v>13115932.76</v>
      </c>
    </row>
    <row r="50" spans="1:11" ht="17.25" customHeight="1">
      <c r="A50" s="34" t="s">
        <v>44</v>
      </c>
      <c r="B50" s="19">
        <v>0</v>
      </c>
      <c r="C50" s="23">
        <f>ROUND(C31*C7,2)</f>
        <v>3995.86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3995.86</v>
      </c>
    </row>
    <row r="51" spans="1:11" ht="17.25" customHeight="1">
      <c r="A51" s="66" t="s">
        <v>103</v>
      </c>
      <c r="B51" s="67">
        <f aca="true" t="shared" si="16" ref="B51:H51">ROUND(B32*B7,2)</f>
        <v>-2190.84</v>
      </c>
      <c r="C51" s="67">
        <f t="shared" si="16"/>
        <v>-2758.93</v>
      </c>
      <c r="D51" s="67">
        <f t="shared" si="16"/>
        <v>-3178.91</v>
      </c>
      <c r="E51" s="67">
        <f t="shared" si="16"/>
        <v>-1825.38</v>
      </c>
      <c r="F51" s="67">
        <f t="shared" si="16"/>
        <v>-2646.42</v>
      </c>
      <c r="G51" s="67">
        <f t="shared" si="16"/>
        <v>-3675.6</v>
      </c>
      <c r="H51" s="67">
        <f t="shared" si="16"/>
        <v>-1819.22</v>
      </c>
      <c r="I51" s="19">
        <v>0</v>
      </c>
      <c r="J51" s="19">
        <v>0</v>
      </c>
      <c r="K51" s="67">
        <f>SUM(B51:J51)</f>
        <v>-18095.300000000003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27330.74</v>
      </c>
      <c r="I53" s="31">
        <f>+I35</f>
        <v>0</v>
      </c>
      <c r="J53" s="31">
        <f>+J35</f>
        <v>0</v>
      </c>
      <c r="K53" s="23">
        <f t="shared" si="14"/>
        <v>27330.74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-9227.550000000014</v>
      </c>
      <c r="C61" s="35">
        <f t="shared" si="17"/>
        <v>65498.34000000001</v>
      </c>
      <c r="D61" s="35">
        <f t="shared" si="17"/>
        <v>86929.04999999999</v>
      </c>
      <c r="E61" s="35">
        <f t="shared" si="17"/>
        <v>-71112.70999999999</v>
      </c>
      <c r="F61" s="35">
        <f t="shared" si="17"/>
        <v>4115.910000000018</v>
      </c>
      <c r="G61" s="35">
        <f t="shared" si="17"/>
        <v>35768.14000000006</v>
      </c>
      <c r="H61" s="35">
        <f t="shared" si="17"/>
        <v>18663.829999999984</v>
      </c>
      <c r="I61" s="35">
        <f t="shared" si="17"/>
        <v>-71575.87000000001</v>
      </c>
      <c r="J61" s="35">
        <f t="shared" si="17"/>
        <v>-19221.949999999997</v>
      </c>
      <c r="K61" s="35">
        <f>SUM(B61:J61)</f>
        <v>39837.19000000003</v>
      </c>
    </row>
    <row r="62" spans="1:11" ht="18.75" customHeight="1">
      <c r="A62" s="16" t="s">
        <v>74</v>
      </c>
      <c r="B62" s="35">
        <f aca="true" t="shared" si="18" ref="B62:J62">B63+B64+B65+B66+B67+B68</f>
        <v>-157237.81000000003</v>
      </c>
      <c r="C62" s="35">
        <f t="shared" si="18"/>
        <v>-155111.96</v>
      </c>
      <c r="D62" s="35">
        <f t="shared" si="18"/>
        <v>-170105.77</v>
      </c>
      <c r="E62" s="35">
        <f t="shared" si="18"/>
        <v>-219244.90999999997</v>
      </c>
      <c r="F62" s="35">
        <f t="shared" si="18"/>
        <v>-185885.78</v>
      </c>
      <c r="G62" s="35">
        <f t="shared" si="18"/>
        <v>-202585.75999999998</v>
      </c>
      <c r="H62" s="35">
        <f t="shared" si="18"/>
        <v>-126642.6</v>
      </c>
      <c r="I62" s="35">
        <f t="shared" si="18"/>
        <v>-26448</v>
      </c>
      <c r="J62" s="35">
        <f t="shared" si="18"/>
        <v>-51592.6</v>
      </c>
      <c r="K62" s="35">
        <f aca="true" t="shared" si="19" ref="K62:K91">SUM(B62:J62)</f>
        <v>-1294855.1900000002</v>
      </c>
    </row>
    <row r="63" spans="1:11" ht="18.75" customHeight="1">
      <c r="A63" s="12" t="s">
        <v>75</v>
      </c>
      <c r="B63" s="35">
        <f>-ROUND(B9*$D$3,2)</f>
        <v>-112145.6</v>
      </c>
      <c r="C63" s="35">
        <f aca="true" t="shared" si="20" ref="C63:J63">-ROUND(C9*$D$3,2)</f>
        <v>-151555.4</v>
      </c>
      <c r="D63" s="35">
        <f t="shared" si="20"/>
        <v>-148002.4</v>
      </c>
      <c r="E63" s="35">
        <f t="shared" si="20"/>
        <v>-105313.2</v>
      </c>
      <c r="F63" s="35">
        <f t="shared" si="20"/>
        <v>-113110.8</v>
      </c>
      <c r="G63" s="35">
        <f t="shared" si="20"/>
        <v>-142177</v>
      </c>
      <c r="H63" s="35">
        <f t="shared" si="20"/>
        <v>-126642.6</v>
      </c>
      <c r="I63" s="35">
        <f t="shared" si="20"/>
        <v>-26448</v>
      </c>
      <c r="J63" s="35">
        <f t="shared" si="20"/>
        <v>-51592.6</v>
      </c>
      <c r="K63" s="35">
        <f t="shared" si="19"/>
        <v>-976987.6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-1166.6</v>
      </c>
      <c r="C65" s="35">
        <v>-296.4</v>
      </c>
      <c r="D65" s="35">
        <v>-376.2</v>
      </c>
      <c r="E65" s="35">
        <v>-1041.2</v>
      </c>
      <c r="F65" s="35">
        <v>-444.6</v>
      </c>
      <c r="G65" s="35">
        <v>-383.8</v>
      </c>
      <c r="H65" s="19">
        <v>0</v>
      </c>
      <c r="I65" s="19">
        <v>0</v>
      </c>
      <c r="J65" s="19">
        <v>0</v>
      </c>
      <c r="K65" s="35">
        <f t="shared" si="19"/>
        <v>-3708.8</v>
      </c>
    </row>
    <row r="66" spans="1:11" ht="18.75" customHeight="1">
      <c r="A66" s="12" t="s">
        <v>104</v>
      </c>
      <c r="B66" s="35">
        <v>-3522.6</v>
      </c>
      <c r="C66" s="35">
        <v>-870.2</v>
      </c>
      <c r="D66" s="35">
        <v>-1569.4</v>
      </c>
      <c r="E66" s="35">
        <v>-2538.4</v>
      </c>
      <c r="F66" s="35">
        <v>-1117.2</v>
      </c>
      <c r="G66" s="35">
        <v>-1064</v>
      </c>
      <c r="H66" s="19">
        <v>0</v>
      </c>
      <c r="I66" s="19">
        <v>0</v>
      </c>
      <c r="J66" s="19">
        <v>0</v>
      </c>
      <c r="K66" s="35">
        <f t="shared" si="19"/>
        <v>-10681.800000000001</v>
      </c>
    </row>
    <row r="67" spans="1:11" ht="18.75" customHeight="1">
      <c r="A67" s="12" t="s">
        <v>52</v>
      </c>
      <c r="B67" s="35">
        <v>-40403.01</v>
      </c>
      <c r="C67" s="35">
        <v>-2389.96</v>
      </c>
      <c r="D67" s="35">
        <v>-20157.77</v>
      </c>
      <c r="E67" s="35">
        <v>-110352.11</v>
      </c>
      <c r="F67" s="35">
        <v>-71213.18</v>
      </c>
      <c r="G67" s="35">
        <v>-58960.96</v>
      </c>
      <c r="H67" s="19">
        <v>0</v>
      </c>
      <c r="I67" s="19">
        <v>0</v>
      </c>
      <c r="J67" s="19">
        <v>0</v>
      </c>
      <c r="K67" s="35">
        <f t="shared" si="19"/>
        <v>-303476.99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-55125.69</v>
      </c>
      <c r="C69" s="67">
        <f aca="true" t="shared" si="21" ref="C69:J69">SUM(C70:C100)</f>
        <v>-63978.85</v>
      </c>
      <c r="D69" s="67">
        <f t="shared" si="21"/>
        <v>-75428.17</v>
      </c>
      <c r="E69" s="67">
        <f t="shared" si="21"/>
        <v>-47828.770000000004</v>
      </c>
      <c r="F69" s="67">
        <f t="shared" si="21"/>
        <v>-72626.34</v>
      </c>
      <c r="G69" s="67">
        <f t="shared" si="21"/>
        <v>-135160.81</v>
      </c>
      <c r="H69" s="67">
        <f t="shared" si="21"/>
        <v>-51879.31</v>
      </c>
      <c r="I69" s="67">
        <f t="shared" si="21"/>
        <v>-75714.38</v>
      </c>
      <c r="J69" s="67">
        <f t="shared" si="21"/>
        <v>-27288.350000000002</v>
      </c>
      <c r="K69" s="67">
        <f t="shared" si="19"/>
        <v>-605030.67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-31043.18</v>
      </c>
      <c r="C76" s="19">
        <v>-29239.07</v>
      </c>
      <c r="D76" s="19">
        <v>-37217.66</v>
      </c>
      <c r="E76" s="19">
        <v>-24896.81</v>
      </c>
      <c r="F76" s="19">
        <v>-40606.45</v>
      </c>
      <c r="G76" s="19">
        <v>-87984.69</v>
      </c>
      <c r="H76" s="19">
        <v>-28418.8</v>
      </c>
      <c r="I76" s="19">
        <v>-17101.15</v>
      </c>
      <c r="J76" s="19">
        <v>-13186.18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67">
        <v>11000</v>
      </c>
      <c r="J84" s="19">
        <v>0</v>
      </c>
      <c r="K84" s="67">
        <f t="shared" si="19"/>
        <v>9500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133</v>
      </c>
      <c r="B100" s="19">
        <v>-9571.56</v>
      </c>
      <c r="C100" s="19">
        <v>-13601.06</v>
      </c>
      <c r="D100" s="19">
        <v>-16186.97</v>
      </c>
      <c r="E100" s="19">
        <v>-8967.2</v>
      </c>
      <c r="F100" s="19">
        <v>-12436.08</v>
      </c>
      <c r="G100" s="19">
        <v>-17426.39</v>
      </c>
      <c r="H100" s="19">
        <v>-9141.46</v>
      </c>
      <c r="I100" s="19">
        <v>-2228.09</v>
      </c>
      <c r="J100" s="19">
        <v>-3724.55</v>
      </c>
      <c r="K100" s="31">
        <f>ROUND(SUM(B100:J100),2)</f>
        <v>-93283.36</v>
      </c>
      <c r="L100" s="55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134</v>
      </c>
      <c r="B102" s="19">
        <f>178012.39</f>
        <v>178012.39</v>
      </c>
      <c r="C102" s="19">
        <f>253430.32</f>
        <v>253430.32</v>
      </c>
      <c r="D102" s="19">
        <f>298315.73</f>
        <v>298315.73</v>
      </c>
      <c r="E102" s="19">
        <f>167531.59</f>
        <v>167531.59</v>
      </c>
      <c r="F102" s="19">
        <f>230858.39</f>
        <v>230858.39</v>
      </c>
      <c r="G102" s="19">
        <f>323024.63</f>
        <v>323024.63</v>
      </c>
      <c r="H102" s="19">
        <f>170109.86</f>
        <v>170109.86</v>
      </c>
      <c r="I102" s="19">
        <f>30586.51</f>
        <v>30586.51</v>
      </c>
      <c r="J102" s="19">
        <f>50756.14</f>
        <v>50756.14</v>
      </c>
      <c r="K102" s="67">
        <f>SUM(B102:J102)</f>
        <v>1702625.5599999996</v>
      </c>
      <c r="L102" s="55"/>
    </row>
    <row r="103" spans="1:12" ht="18.75" customHeight="1">
      <c r="A103" s="16" t="s">
        <v>135</v>
      </c>
      <c r="B103" s="19">
        <v>25123.56</v>
      </c>
      <c r="C103" s="19">
        <v>31158.83</v>
      </c>
      <c r="D103" s="19">
        <v>34147.26</v>
      </c>
      <c r="E103" s="19">
        <v>28429.38</v>
      </c>
      <c r="F103" s="19">
        <v>31769.64</v>
      </c>
      <c r="G103" s="19">
        <v>50490.08</v>
      </c>
      <c r="H103" s="19">
        <v>27075.88</v>
      </c>
      <c r="I103" s="19">
        <v>0</v>
      </c>
      <c r="J103" s="19">
        <v>8902.86</v>
      </c>
      <c r="K103" s="67">
        <f>SUM(B103:J103)</f>
        <v>237097.49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1317493.6099999999</v>
      </c>
      <c r="C105" s="24">
        <f t="shared" si="22"/>
        <v>1894415.1900000002</v>
      </c>
      <c r="D105" s="24">
        <f t="shared" si="22"/>
        <v>2406720.3099999996</v>
      </c>
      <c r="E105" s="24">
        <f t="shared" si="22"/>
        <v>1174454.61</v>
      </c>
      <c r="F105" s="24">
        <f t="shared" si="22"/>
        <v>1738260.9000000001</v>
      </c>
      <c r="G105" s="24">
        <f t="shared" si="22"/>
        <v>2481575.26</v>
      </c>
      <c r="H105" s="24">
        <f t="shared" si="22"/>
        <v>1228862.97</v>
      </c>
      <c r="I105" s="24">
        <f>+I106+I107</f>
        <v>402552.05</v>
      </c>
      <c r="J105" s="24">
        <f>+J106+J107</f>
        <v>746720.5700000001</v>
      </c>
      <c r="K105" s="48">
        <f>SUM(B105:J105)</f>
        <v>13391055.47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1272973.73</v>
      </c>
      <c r="C106" s="24">
        <f t="shared" si="23"/>
        <v>1839043.4300000002</v>
      </c>
      <c r="D106" s="24">
        <f t="shared" si="23"/>
        <v>2346389.6899999995</v>
      </c>
      <c r="E106" s="24">
        <f t="shared" si="23"/>
        <v>1123048.1900000002</v>
      </c>
      <c r="F106" s="24">
        <f t="shared" si="23"/>
        <v>1682316.1600000001</v>
      </c>
      <c r="G106" s="24">
        <f t="shared" si="23"/>
        <v>2400413.25</v>
      </c>
      <c r="H106" s="24">
        <f t="shared" si="23"/>
        <v>1181119.15</v>
      </c>
      <c r="I106" s="24">
        <f t="shared" si="23"/>
        <v>402552.05</v>
      </c>
      <c r="J106" s="24">
        <f t="shared" si="23"/>
        <v>723454.0700000001</v>
      </c>
      <c r="K106" s="48">
        <f>SUM(B106:J106)</f>
        <v>12971309.72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44519.880000000005</v>
      </c>
      <c r="C107" s="24">
        <f t="shared" si="24"/>
        <v>55371.76</v>
      </c>
      <c r="D107" s="24">
        <f t="shared" si="24"/>
        <v>60330.62</v>
      </c>
      <c r="E107" s="24">
        <f t="shared" si="24"/>
        <v>51406.42</v>
      </c>
      <c r="F107" s="24">
        <f t="shared" si="24"/>
        <v>55944.74</v>
      </c>
      <c r="G107" s="24">
        <f t="shared" si="24"/>
        <v>81162.01000000001</v>
      </c>
      <c r="H107" s="24">
        <f t="shared" si="24"/>
        <v>47743.82</v>
      </c>
      <c r="I107" s="19">
        <f t="shared" si="24"/>
        <v>0</v>
      </c>
      <c r="J107" s="24">
        <f t="shared" si="24"/>
        <v>23266.5</v>
      </c>
      <c r="K107" s="48">
        <f>SUM(B107:J107)</f>
        <v>419745.75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/>
    </row>
    <row r="113" spans="1:13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13391055.490000002</v>
      </c>
      <c r="L113" s="87"/>
      <c r="M113" s="86"/>
    </row>
    <row r="114" spans="1:11" ht="18.75" customHeight="1">
      <c r="A114" s="26" t="s">
        <v>70</v>
      </c>
      <c r="B114" s="27">
        <v>157331.15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157331.15</v>
      </c>
    </row>
    <row r="115" spans="1:11" ht="18.75" customHeight="1">
      <c r="A115" s="26" t="s">
        <v>71</v>
      </c>
      <c r="B115" s="27">
        <v>1160162.47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1160162.47</v>
      </c>
    </row>
    <row r="116" spans="1:11" ht="18.75" customHeight="1">
      <c r="A116" s="26" t="s">
        <v>72</v>
      </c>
      <c r="B116" s="40">
        <v>0</v>
      </c>
      <c r="C116" s="27">
        <f>+C105</f>
        <v>1894415.1900000002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1894415.1900000002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2406720.3099999996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2406720.3099999996</v>
      </c>
    </row>
    <row r="118" spans="1:11" ht="18.75" customHeight="1">
      <c r="A118" s="26" t="s">
        <v>117</v>
      </c>
      <c r="B118" s="40">
        <v>0</v>
      </c>
      <c r="C118" s="40">
        <v>0</v>
      </c>
      <c r="D118" s="40">
        <v>0</v>
      </c>
      <c r="E118" s="27">
        <v>1057009.15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1057009.15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117445.46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117445.46</v>
      </c>
    </row>
    <row r="120" spans="1:11" ht="18.75" customHeight="1">
      <c r="A120" s="68" t="s">
        <v>119</v>
      </c>
      <c r="B120" s="40">
        <v>0</v>
      </c>
      <c r="C120" s="40">
        <v>0</v>
      </c>
      <c r="D120" s="40">
        <v>0</v>
      </c>
      <c r="E120" s="40">
        <v>0</v>
      </c>
      <c r="F120" s="27">
        <v>332813.43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332813.43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617080.12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617080.12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101309.43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101309.43</v>
      </c>
    </row>
    <row r="123" spans="1:11" ht="18.75" customHeight="1">
      <c r="A123" s="68" t="s">
        <v>122</v>
      </c>
      <c r="B123" s="70">
        <v>0</v>
      </c>
      <c r="C123" s="70">
        <v>0</v>
      </c>
      <c r="D123" s="70">
        <v>0</v>
      </c>
      <c r="E123" s="70">
        <v>0</v>
      </c>
      <c r="F123" s="71">
        <v>687057.92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687057.92</v>
      </c>
    </row>
    <row r="124" spans="1:11" ht="18.75" customHeight="1">
      <c r="A124" s="68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729796.73</v>
      </c>
      <c r="H124" s="40">
        <v>0</v>
      </c>
      <c r="I124" s="40">
        <v>0</v>
      </c>
      <c r="J124" s="40">
        <v>0</v>
      </c>
      <c r="K124" s="41">
        <f t="shared" si="25"/>
        <v>729796.73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80005.99</v>
      </c>
      <c r="H125" s="40">
        <v>0</v>
      </c>
      <c r="I125" s="40">
        <v>0</v>
      </c>
      <c r="J125" s="40">
        <v>0</v>
      </c>
      <c r="K125" s="41">
        <f t="shared" si="25"/>
        <v>80005.99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403605.08</v>
      </c>
      <c r="H126" s="40">
        <v>0</v>
      </c>
      <c r="I126" s="40">
        <v>0</v>
      </c>
      <c r="J126" s="40">
        <v>0</v>
      </c>
      <c r="K126" s="41">
        <f t="shared" si="25"/>
        <v>403605.08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322162.08</v>
      </c>
      <c r="H127" s="40">
        <v>0</v>
      </c>
      <c r="I127" s="40">
        <v>0</v>
      </c>
      <c r="J127" s="40">
        <v>0</v>
      </c>
      <c r="K127" s="41">
        <f t="shared" si="25"/>
        <v>322162.08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946005.38</v>
      </c>
      <c r="H128" s="40">
        <v>0</v>
      </c>
      <c r="I128" s="40">
        <v>0</v>
      </c>
      <c r="J128" s="40">
        <v>0</v>
      </c>
      <c r="K128" s="41">
        <f t="shared" si="25"/>
        <v>946005.38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437566.97</v>
      </c>
      <c r="I129" s="40">
        <v>0</v>
      </c>
      <c r="J129" s="40">
        <v>0</v>
      </c>
      <c r="K129" s="41">
        <f t="shared" si="25"/>
        <v>437566.97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791296</v>
      </c>
      <c r="I130" s="40">
        <v>0</v>
      </c>
      <c r="J130" s="40">
        <v>0</v>
      </c>
      <c r="K130" s="41">
        <f t="shared" si="25"/>
        <v>791296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402552.05</v>
      </c>
      <c r="J131" s="40">
        <v>0</v>
      </c>
      <c r="K131" s="41">
        <f t="shared" si="25"/>
        <v>402552.05</v>
      </c>
    </row>
    <row r="132" spans="1:11" ht="18.75" customHeight="1">
      <c r="A132" s="69" t="s">
        <v>131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746720.58</v>
      </c>
      <c r="K132" s="44">
        <f t="shared" si="25"/>
        <v>746720.58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-0.009999999892897904</v>
      </c>
      <c r="K133" s="51"/>
    </row>
    <row r="134" ht="18.75" customHeight="1">
      <c r="A134" s="39" t="s">
        <v>138</v>
      </c>
    </row>
    <row r="135" ht="18.75" customHeight="1">
      <c r="A135" s="39" t="s">
        <v>139</v>
      </c>
    </row>
    <row r="136" ht="15.75">
      <c r="A136" s="38" t="s">
        <v>137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2017-06-22T22:12:59Z</dcterms:modified>
  <cp:category/>
  <cp:version/>
  <cp:contentType/>
  <cp:contentStatus/>
</cp:coreProperties>
</file>