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<sst xmlns="http://schemas.openxmlformats.org/spreadsheetml/2006/main" count="139" uniqueCount="139">
  <si>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</si>
  <si>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</si>
  <si>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</si>
  <si>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</si>
  <si>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</si>
  <si>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</si>
  <si>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</si>
  <si>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</si>
  <si>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</si>
  <si>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</si>
  <si>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</si>
  <si>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</si>
  <si>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</si>
  <si>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</si>
  <si>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</si>
  <si>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</si>
  <si>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</si>
  <si>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</si>
  <si>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</si>
  <si>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</si>
  <si>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</si>
  <si>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</si>
  <si>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</si>
  <si>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</si>
  <si>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</si>
  <si>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</si>
  <si>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</si>
  <si>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</si>
  <si>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</si>
  <si>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</si>
  <si>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</si>
  <si>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</si>
  <si>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</si>
  <si>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</si>
  <si>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</si>
  <si>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</si>
  <si>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</si>
  <si>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</si>
  <si>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</si>
  <si>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</si>
  <si>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</si>
  <si>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</si>
  <si>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</si>
  <si>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</si>
  <si>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</si>
  <si>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</si>
  <si>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</si>
  <si>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</si>
  <si>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</si>
  <si>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</si>
  <si>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</si>
  <si>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</si>
  <si>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</si>
  <si>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</si>
  <si>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</si>
  <si>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</si>
  <si>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</si>
  <si>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</si>
  <si>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</si>
  <si>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</si>
  <si>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</si>
  <si>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</si>
  <si>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</si>
  <si>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</si>
  <si>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</si>
  <si>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</si>
  <si>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</si>
  <si>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</si>
  <si>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</si>
  <si>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</si>
  <si>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</si>
  <si>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</si>
  <si>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</si>
  <si>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</si>
  <si>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</si>
  <si>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</si>
  <si>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</si>
  <si>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</si>
  <si>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</si>
  <si>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</si>
  <si>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</si>
  <si>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</si>
  <si>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</si>
  <si>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</si>
  <si>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</si>
  <si>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</si>
  <si>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</si>
  <si>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</si>
  <si>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</si>
  <si>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</si>
  <si>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</si>
  <si>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</si>
  <si>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</si>
  <si>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</si>
  <si>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</si>
  <si>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</si>
  <si>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</si>
  <si>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</si>
  <si>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</si>
  <si>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</si>
  <si>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</si>
  <si>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</si>
  <si>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</si>
  <si>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</si>
  <si>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</si>
  <si>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</si>
  <si>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</si>
  <si>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</si>
  <si>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</si>
  <si>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</si>
  <si>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</si>
  <si>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</si>
  <si>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</si>
  <si>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</si>
  <si>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</si>
  <si>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</si>
  <si>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</si>
  <si>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</si>
  <si>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</si>
  <si>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</si>
  <si>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</si>
  <si>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</si>
  <si>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</si>
  <si>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</si>
  <si>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</si>
  <si>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</si>
  <si>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</si>
  <si>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</si>
  <si>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</si>
  <si>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</si>
  <si>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</si>
  <si>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</si>
  <si>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</si>
  <si>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13/06/17 - VENCIMENTO 21/06/17</t>
  </si>
  <si>
    <t>Nota:</t>
  </si>
  <si>
    <t>6.2.31. Ajuste de Remuneração Previsto Contratualmente (1)</t>
  </si>
  <si>
    <t>6.3. Revisão de Remuneração pelo Transporte Coletivo  (2)</t>
  </si>
  <si>
    <t>(1) Ajuste de remuneração previsto contratualmente, período de 04 a 24/05/17, para todas as áreas exceto para as empresas Ambiental e Express cujo período é de 11 a 24/05/17; valores parcelados em 08 dias úteis.</t>
  </si>
  <si>
    <t>(2) Revisão referente ao reajuste da tarifa de remuneração, período de 01/05 a 11/06/17, para todas as áreas exceto para as empresas Ambiental e Express cujo período é de 22/05 a 11/06/17, parcela 2/9.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</si>
</sst>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171" fontId="0" fillId="0" borderId="0" xfId="53" applyFont="1" applyFill="1" applyAlignment="1">
      <alignment vertical="center"/>
    </xf>
    <xf numFmtId="171" fontId="0" fillId="0" borderId="0" xfId="53" applyFont="1" applyFill="1" applyAlignment="1">
      <alignment vertical="center"/>
    </xf>
    <xf numFmtId="171" fontId="0" fillId="35" borderId="0" xfId="53" applyFont="1" applyFill="1" applyAlignment="1">
      <alignment vertical="center"/>
    </xf>
    <xf numFmtId="171" fontId="0" fillId="0" borderId="16" xfId="53" applyFont="1" applyFill="1" applyBorder="1" applyAlignment="1">
      <alignment vertical="center"/>
    </xf>
    <xf numFmtId="171" fontId="33" fillId="0" borderId="16" xfId="53" applyFont="1" applyFill="1" applyBorder="1" applyAlignment="1">
      <alignment horizontal="center" vertical="center"/>
    </xf>
    <xf numFmtId="171" fontId="33" fillId="35" borderId="16" xfId="53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72" bestFit="1" customWidth="1"/>
    <col min="13" max="13" width="10.125" style="1" bestFit="1" customWidth="1"/>
    <col min="14" max="14" width="10.875" style="1" bestFit="1" customWidth="1"/>
    <col min="15" max="16384" width="9.00390625" style="1" customWidth="1"/>
  </cols>
  <sheetData>
    <row r="1" spans="1:11" ht="21">
      <c r="A1" s="79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1">
      <c r="A2" s="80" t="s">
        <v>133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81" t="s">
        <v>14</v>
      </c>
      <c r="B4" s="83" t="s">
        <v>91</v>
      </c>
      <c r="C4" s="84"/>
      <c r="D4" s="84"/>
      <c r="E4" s="84"/>
      <c r="F4" s="84"/>
      <c r="G4" s="84"/>
      <c r="H4" s="84"/>
      <c r="I4" s="84"/>
      <c r="J4" s="85"/>
      <c r="K4" s="82" t="s">
        <v>15</v>
      </c>
    </row>
    <row r="5" spans="1:11" ht="38.25">
      <c r="A5" s="81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6" t="s">
        <v>90</v>
      </c>
      <c r="J5" s="86" t="s">
        <v>89</v>
      </c>
      <c r="K5" s="81"/>
    </row>
    <row r="6" spans="1:11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7"/>
      <c r="J6" s="87"/>
      <c r="K6" s="81"/>
    </row>
    <row r="7" spans="1:12" ht="17.25" customHeight="1">
      <c r="A7" s="8" t="s">
        <v>27</v>
      </c>
      <c r="B7" s="9">
        <f aca="true" t="shared" si="0" ref="B7:K7">+B8+B20+B24+B27</f>
        <v>567943</v>
      </c>
      <c r="C7" s="9">
        <f t="shared" si="0"/>
        <v>735428</v>
      </c>
      <c r="D7" s="9">
        <f t="shared" si="0"/>
        <v>750888</v>
      </c>
      <c r="E7" s="9">
        <f t="shared" si="0"/>
        <v>515048</v>
      </c>
      <c r="F7" s="9">
        <f t="shared" si="0"/>
        <v>698316</v>
      </c>
      <c r="G7" s="9">
        <f t="shared" si="0"/>
        <v>1187009</v>
      </c>
      <c r="H7" s="9">
        <f t="shared" si="0"/>
        <v>539839</v>
      </c>
      <c r="I7" s="9">
        <f t="shared" si="0"/>
        <v>114506</v>
      </c>
      <c r="J7" s="9">
        <f t="shared" si="0"/>
        <v>314400</v>
      </c>
      <c r="K7" s="9">
        <f t="shared" si="0"/>
        <v>5423377</v>
      </c>
      <c r="L7" s="73"/>
    </row>
    <row r="8" spans="1:11" ht="17.25" customHeight="1">
      <c r="A8" s="10" t="s">
        <v>97</v>
      </c>
      <c r="B8" s="11">
        <f>B9+B12+B16</f>
        <v>267774</v>
      </c>
      <c r="C8" s="11">
        <f aca="true" t="shared" si="1" ref="C8:J8">C9+C12+C16</f>
        <v>357561</v>
      </c>
      <c r="D8" s="11">
        <f t="shared" si="1"/>
        <v>342426</v>
      </c>
      <c r="E8" s="11">
        <f t="shared" si="1"/>
        <v>250307</v>
      </c>
      <c r="F8" s="11">
        <f t="shared" si="1"/>
        <v>324544</v>
      </c>
      <c r="G8" s="11">
        <f t="shared" si="1"/>
        <v>557366</v>
      </c>
      <c r="H8" s="11">
        <f t="shared" si="1"/>
        <v>279313</v>
      </c>
      <c r="I8" s="11">
        <f t="shared" si="1"/>
        <v>50547</v>
      </c>
      <c r="J8" s="11">
        <f t="shared" si="1"/>
        <v>140813</v>
      </c>
      <c r="K8" s="11">
        <f>SUM(B8:J8)</f>
        <v>2570651</v>
      </c>
    </row>
    <row r="9" spans="1:11" ht="17.25" customHeight="1">
      <c r="A9" s="15" t="s">
        <v>16</v>
      </c>
      <c r="B9" s="13">
        <f>+B10+B11</f>
        <v>30926</v>
      </c>
      <c r="C9" s="13">
        <f aca="true" t="shared" si="2" ref="C9:J9">+C10+C11</f>
        <v>44293</v>
      </c>
      <c r="D9" s="13">
        <f t="shared" si="2"/>
        <v>37940</v>
      </c>
      <c r="E9" s="13">
        <f t="shared" si="2"/>
        <v>29467</v>
      </c>
      <c r="F9" s="13">
        <f t="shared" si="2"/>
        <v>32785</v>
      </c>
      <c r="G9" s="13">
        <f t="shared" si="2"/>
        <v>44667</v>
      </c>
      <c r="H9" s="13">
        <f t="shared" si="2"/>
        <v>40584</v>
      </c>
      <c r="I9" s="13">
        <f t="shared" si="2"/>
        <v>6797</v>
      </c>
      <c r="J9" s="13">
        <f t="shared" si="2"/>
        <v>14209</v>
      </c>
      <c r="K9" s="11">
        <f>SUM(B9:J9)</f>
        <v>281668</v>
      </c>
    </row>
    <row r="10" spans="1:11" ht="17.25" customHeight="1">
      <c r="A10" s="29" t="s">
        <v>17</v>
      </c>
      <c r="B10" s="13">
        <v>30926</v>
      </c>
      <c r="C10" s="13">
        <v>44293</v>
      </c>
      <c r="D10" s="13">
        <v>37940</v>
      </c>
      <c r="E10" s="13">
        <v>29467</v>
      </c>
      <c r="F10" s="13">
        <v>32785</v>
      </c>
      <c r="G10" s="13">
        <v>44667</v>
      </c>
      <c r="H10" s="13">
        <v>40584</v>
      </c>
      <c r="I10" s="13">
        <v>6797</v>
      </c>
      <c r="J10" s="13">
        <v>14209</v>
      </c>
      <c r="K10" s="11">
        <f>SUM(B10:J10)</f>
        <v>281668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219470</v>
      </c>
      <c r="C12" s="17">
        <f t="shared" si="3"/>
        <v>290136</v>
      </c>
      <c r="D12" s="17">
        <f t="shared" si="3"/>
        <v>282350</v>
      </c>
      <c r="E12" s="17">
        <f t="shared" si="3"/>
        <v>205328</v>
      </c>
      <c r="F12" s="17">
        <f t="shared" si="3"/>
        <v>267322</v>
      </c>
      <c r="G12" s="17">
        <f t="shared" si="3"/>
        <v>469393</v>
      </c>
      <c r="H12" s="17">
        <f t="shared" si="3"/>
        <v>221728</v>
      </c>
      <c r="I12" s="17">
        <f t="shared" si="3"/>
        <v>40105</v>
      </c>
      <c r="J12" s="17">
        <f t="shared" si="3"/>
        <v>117443</v>
      </c>
      <c r="K12" s="11">
        <f aca="true" t="shared" si="4" ref="K12:K27">SUM(B12:J12)</f>
        <v>2113275</v>
      </c>
    </row>
    <row r="13" spans="1:13" ht="17.25" customHeight="1">
      <c r="A13" s="14" t="s">
        <v>19</v>
      </c>
      <c r="B13" s="13">
        <v>100441</v>
      </c>
      <c r="C13" s="13">
        <v>143074</v>
      </c>
      <c r="D13" s="13">
        <v>143668</v>
      </c>
      <c r="E13" s="13">
        <v>101164</v>
      </c>
      <c r="F13" s="13">
        <v>129793</v>
      </c>
      <c r="G13" s="13">
        <v>213868</v>
      </c>
      <c r="H13" s="13">
        <v>97814</v>
      </c>
      <c r="I13" s="13">
        <v>21926</v>
      </c>
      <c r="J13" s="13">
        <v>59221</v>
      </c>
      <c r="K13" s="11">
        <f t="shared" si="4"/>
        <v>1010969</v>
      </c>
      <c r="L13" s="73"/>
      <c r="M13" s="52"/>
    </row>
    <row r="14" spans="1:12" ht="17.25" customHeight="1">
      <c r="A14" s="14" t="s">
        <v>20</v>
      </c>
      <c r="B14" s="13">
        <v>109891</v>
      </c>
      <c r="C14" s="13">
        <v>132277</v>
      </c>
      <c r="D14" s="13">
        <v>129204</v>
      </c>
      <c r="E14" s="13">
        <v>95240</v>
      </c>
      <c r="F14" s="13">
        <v>128122</v>
      </c>
      <c r="G14" s="13">
        <v>240406</v>
      </c>
      <c r="H14" s="13">
        <v>108504</v>
      </c>
      <c r="I14" s="13">
        <v>16006</v>
      </c>
      <c r="J14" s="13">
        <v>54908</v>
      </c>
      <c r="K14" s="11">
        <f t="shared" si="4"/>
        <v>1014558</v>
      </c>
      <c r="L14" s="73"/>
    </row>
    <row r="15" spans="1:11" ht="17.25" customHeight="1">
      <c r="A15" s="14" t="s">
        <v>21</v>
      </c>
      <c r="B15" s="13">
        <v>9138</v>
      </c>
      <c r="C15" s="13">
        <v>14785</v>
      </c>
      <c r="D15" s="13">
        <v>9478</v>
      </c>
      <c r="E15" s="13">
        <v>8924</v>
      </c>
      <c r="F15" s="13">
        <v>9407</v>
      </c>
      <c r="G15" s="13">
        <v>15119</v>
      </c>
      <c r="H15" s="13">
        <v>15410</v>
      </c>
      <c r="I15" s="13">
        <v>2173</v>
      </c>
      <c r="J15" s="13">
        <v>3314</v>
      </c>
      <c r="K15" s="11">
        <f t="shared" si="4"/>
        <v>87748</v>
      </c>
    </row>
    <row r="16" spans="1:11" ht="17.25" customHeight="1">
      <c r="A16" s="15" t="s">
        <v>93</v>
      </c>
      <c r="B16" s="13">
        <f>B17+B18+B19</f>
        <v>17378</v>
      </c>
      <c r="C16" s="13">
        <f aca="true" t="shared" si="5" ref="C16:J16">C17+C18+C19</f>
        <v>23132</v>
      </c>
      <c r="D16" s="13">
        <f t="shared" si="5"/>
        <v>22136</v>
      </c>
      <c r="E16" s="13">
        <f t="shared" si="5"/>
        <v>15512</v>
      </c>
      <c r="F16" s="13">
        <f t="shared" si="5"/>
        <v>24437</v>
      </c>
      <c r="G16" s="13">
        <f t="shared" si="5"/>
        <v>43306</v>
      </c>
      <c r="H16" s="13">
        <f t="shared" si="5"/>
        <v>17001</v>
      </c>
      <c r="I16" s="13">
        <f t="shared" si="5"/>
        <v>3645</v>
      </c>
      <c r="J16" s="13">
        <f t="shared" si="5"/>
        <v>9161</v>
      </c>
      <c r="K16" s="11">
        <f t="shared" si="4"/>
        <v>175708</v>
      </c>
    </row>
    <row r="17" spans="1:11" ht="17.25" customHeight="1">
      <c r="A17" s="14" t="s">
        <v>94</v>
      </c>
      <c r="B17" s="13">
        <v>16276</v>
      </c>
      <c r="C17" s="13">
        <v>21817</v>
      </c>
      <c r="D17" s="13">
        <v>20863</v>
      </c>
      <c r="E17" s="13">
        <v>14452</v>
      </c>
      <c r="F17" s="13">
        <v>22964</v>
      </c>
      <c r="G17" s="13">
        <v>40387</v>
      </c>
      <c r="H17" s="13">
        <v>15846</v>
      </c>
      <c r="I17" s="13">
        <v>3459</v>
      </c>
      <c r="J17" s="13">
        <v>8593</v>
      </c>
      <c r="K17" s="11">
        <f t="shared" si="4"/>
        <v>164657</v>
      </c>
    </row>
    <row r="18" spans="1:11" ht="17.25" customHeight="1">
      <c r="A18" s="14" t="s">
        <v>95</v>
      </c>
      <c r="B18" s="13">
        <v>1087</v>
      </c>
      <c r="C18" s="13">
        <v>1288</v>
      </c>
      <c r="D18" s="13">
        <v>1257</v>
      </c>
      <c r="E18" s="13">
        <v>1050</v>
      </c>
      <c r="F18" s="13">
        <v>1455</v>
      </c>
      <c r="G18" s="13">
        <v>2871</v>
      </c>
      <c r="H18" s="13">
        <v>1143</v>
      </c>
      <c r="I18" s="13">
        <v>185</v>
      </c>
      <c r="J18" s="13">
        <v>564</v>
      </c>
      <c r="K18" s="11">
        <f t="shared" si="4"/>
        <v>10900</v>
      </c>
    </row>
    <row r="19" spans="1:11" ht="17.25" customHeight="1">
      <c r="A19" s="14" t="s">
        <v>96</v>
      </c>
      <c r="B19" s="13">
        <v>15</v>
      </c>
      <c r="C19" s="13">
        <v>27</v>
      </c>
      <c r="D19" s="13">
        <v>16</v>
      </c>
      <c r="E19" s="13">
        <v>10</v>
      </c>
      <c r="F19" s="13">
        <v>18</v>
      </c>
      <c r="G19" s="13">
        <v>48</v>
      </c>
      <c r="H19" s="13">
        <v>12</v>
      </c>
      <c r="I19" s="13">
        <v>1</v>
      </c>
      <c r="J19" s="13">
        <v>4</v>
      </c>
      <c r="K19" s="11">
        <f t="shared" si="4"/>
        <v>151</v>
      </c>
    </row>
    <row r="20" spans="1:11" ht="17.25" customHeight="1">
      <c r="A20" s="16" t="s">
        <v>22</v>
      </c>
      <c r="B20" s="11">
        <f>+B21+B22+B23</f>
        <v>154817</v>
      </c>
      <c r="C20" s="11">
        <f aca="true" t="shared" si="6" ref="C20:J20">+C21+C22+C23</f>
        <v>174328</v>
      </c>
      <c r="D20" s="11">
        <f t="shared" si="6"/>
        <v>200141</v>
      </c>
      <c r="E20" s="11">
        <f t="shared" si="6"/>
        <v>127222</v>
      </c>
      <c r="F20" s="11">
        <f t="shared" si="6"/>
        <v>201003</v>
      </c>
      <c r="G20" s="11">
        <f t="shared" si="6"/>
        <v>384290</v>
      </c>
      <c r="H20" s="11">
        <f t="shared" si="6"/>
        <v>132814</v>
      </c>
      <c r="I20" s="11">
        <f t="shared" si="6"/>
        <v>30536</v>
      </c>
      <c r="J20" s="11">
        <f t="shared" si="6"/>
        <v>77919</v>
      </c>
      <c r="K20" s="11">
        <f t="shared" si="4"/>
        <v>1483070</v>
      </c>
    </row>
    <row r="21" spans="1:12" ht="17.25" customHeight="1">
      <c r="A21" s="12" t="s">
        <v>23</v>
      </c>
      <c r="B21" s="13">
        <v>77567</v>
      </c>
      <c r="C21" s="13">
        <v>97784</v>
      </c>
      <c r="D21" s="13">
        <v>113286</v>
      </c>
      <c r="E21" s="13">
        <v>70400</v>
      </c>
      <c r="F21" s="13">
        <v>108681</v>
      </c>
      <c r="G21" s="13">
        <v>191273</v>
      </c>
      <c r="H21" s="13">
        <v>70024</v>
      </c>
      <c r="I21" s="13">
        <v>18435</v>
      </c>
      <c r="J21" s="13">
        <v>42806</v>
      </c>
      <c r="K21" s="11">
        <f t="shared" si="4"/>
        <v>790256</v>
      </c>
      <c r="L21" s="73"/>
    </row>
    <row r="22" spans="1:12" ht="17.25" customHeight="1">
      <c r="A22" s="12" t="s">
        <v>24</v>
      </c>
      <c r="B22" s="13">
        <v>73098</v>
      </c>
      <c r="C22" s="13">
        <v>71409</v>
      </c>
      <c r="D22" s="13">
        <v>82778</v>
      </c>
      <c r="E22" s="13">
        <v>53726</v>
      </c>
      <c r="F22" s="13">
        <v>88272</v>
      </c>
      <c r="G22" s="13">
        <v>185543</v>
      </c>
      <c r="H22" s="13">
        <v>57685</v>
      </c>
      <c r="I22" s="13">
        <v>11287</v>
      </c>
      <c r="J22" s="13">
        <v>33678</v>
      </c>
      <c r="K22" s="11">
        <f t="shared" si="4"/>
        <v>657476</v>
      </c>
      <c r="L22" s="73"/>
    </row>
    <row r="23" spans="1:11" ht="17.25" customHeight="1">
      <c r="A23" s="12" t="s">
        <v>25</v>
      </c>
      <c r="B23" s="13">
        <v>4152</v>
      </c>
      <c r="C23" s="13">
        <v>5135</v>
      </c>
      <c r="D23" s="13">
        <v>4077</v>
      </c>
      <c r="E23" s="13">
        <v>3096</v>
      </c>
      <c r="F23" s="13">
        <v>4050</v>
      </c>
      <c r="G23" s="13">
        <v>7474</v>
      </c>
      <c r="H23" s="13">
        <v>5105</v>
      </c>
      <c r="I23" s="13">
        <v>814</v>
      </c>
      <c r="J23" s="13">
        <v>1435</v>
      </c>
      <c r="K23" s="11">
        <f t="shared" si="4"/>
        <v>35338</v>
      </c>
    </row>
    <row r="24" spans="1:11" ht="17.25" customHeight="1">
      <c r="A24" s="16" t="s">
        <v>26</v>
      </c>
      <c r="B24" s="13">
        <f>+B25+B26</f>
        <v>145352</v>
      </c>
      <c r="C24" s="13">
        <f aca="true" t="shared" si="7" ref="C24:J24">+C25+C26</f>
        <v>203539</v>
      </c>
      <c r="D24" s="13">
        <f t="shared" si="7"/>
        <v>208321</v>
      </c>
      <c r="E24" s="13">
        <f t="shared" si="7"/>
        <v>137519</v>
      </c>
      <c r="F24" s="13">
        <f t="shared" si="7"/>
        <v>172769</v>
      </c>
      <c r="G24" s="13">
        <f t="shared" si="7"/>
        <v>245353</v>
      </c>
      <c r="H24" s="13">
        <f t="shared" si="7"/>
        <v>119299</v>
      </c>
      <c r="I24" s="13">
        <f t="shared" si="7"/>
        <v>33423</v>
      </c>
      <c r="J24" s="13">
        <f t="shared" si="7"/>
        <v>95668</v>
      </c>
      <c r="K24" s="11">
        <f t="shared" si="4"/>
        <v>1361243</v>
      </c>
    </row>
    <row r="25" spans="1:12" ht="17.25" customHeight="1">
      <c r="A25" s="12" t="s">
        <v>115</v>
      </c>
      <c r="B25" s="13">
        <v>57678</v>
      </c>
      <c r="C25" s="13">
        <v>90123</v>
      </c>
      <c r="D25" s="13">
        <v>99178</v>
      </c>
      <c r="E25" s="13">
        <v>64149</v>
      </c>
      <c r="F25" s="13">
        <v>74591</v>
      </c>
      <c r="G25" s="13">
        <v>103273</v>
      </c>
      <c r="H25" s="13">
        <v>50701</v>
      </c>
      <c r="I25" s="13">
        <v>17587</v>
      </c>
      <c r="J25" s="13">
        <v>41248</v>
      </c>
      <c r="K25" s="11">
        <f t="shared" si="4"/>
        <v>598528</v>
      </c>
      <c r="L25" s="73"/>
    </row>
    <row r="26" spans="1:12" ht="17.25" customHeight="1">
      <c r="A26" s="12" t="s">
        <v>116</v>
      </c>
      <c r="B26" s="13">
        <v>87674</v>
      </c>
      <c r="C26" s="13">
        <v>113416</v>
      </c>
      <c r="D26" s="13">
        <v>109143</v>
      </c>
      <c r="E26" s="13">
        <v>73370</v>
      </c>
      <c r="F26" s="13">
        <v>98178</v>
      </c>
      <c r="G26" s="13">
        <v>142080</v>
      </c>
      <c r="H26" s="13">
        <v>68598</v>
      </c>
      <c r="I26" s="13">
        <v>15836</v>
      </c>
      <c r="J26" s="13">
        <v>54420</v>
      </c>
      <c r="K26" s="11">
        <f t="shared" si="4"/>
        <v>762715</v>
      </c>
      <c r="L26" s="73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8413</v>
      </c>
      <c r="I27" s="11">
        <v>0</v>
      </c>
      <c r="J27" s="11">
        <v>0</v>
      </c>
      <c r="K27" s="11">
        <f t="shared" si="4"/>
        <v>8413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5">
        <f>SUM(B30:B33)</f>
        <v>2.8553</v>
      </c>
      <c r="C29" s="55">
        <f aca="true" t="shared" si="8" ref="C29:J29">SUM(C30:C33)</f>
        <v>3.1949968699999998</v>
      </c>
      <c r="D29" s="55">
        <f t="shared" si="8"/>
        <v>3.5975</v>
      </c>
      <c r="E29" s="55">
        <f t="shared" si="8"/>
        <v>3.05921955</v>
      </c>
      <c r="F29" s="55">
        <f t="shared" si="8"/>
        <v>3.0275</v>
      </c>
      <c r="G29" s="55">
        <f t="shared" si="8"/>
        <v>2.5547000000000004</v>
      </c>
      <c r="H29" s="55">
        <f t="shared" si="8"/>
        <v>2.9293</v>
      </c>
      <c r="I29" s="55">
        <f t="shared" si="8"/>
        <v>5.1998</v>
      </c>
      <c r="J29" s="55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6" t="s">
        <v>103</v>
      </c>
      <c r="B32" s="69">
        <v>-0.0048</v>
      </c>
      <c r="C32" s="69">
        <v>-0.0049</v>
      </c>
      <c r="D32" s="69">
        <v>-0.005</v>
      </c>
      <c r="E32" s="69">
        <v>-0.00458045</v>
      </c>
      <c r="F32" s="69">
        <v>-0.0047</v>
      </c>
      <c r="G32" s="69">
        <v>-0.0039</v>
      </c>
      <c r="H32" s="69">
        <v>-0.0046</v>
      </c>
      <c r="I32" s="31">
        <v>0</v>
      </c>
      <c r="J32" s="31">
        <v>0</v>
      </c>
      <c r="K32" s="57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8688.74</v>
      </c>
      <c r="I35" s="19">
        <v>0</v>
      </c>
      <c r="J35" s="19">
        <v>0</v>
      </c>
      <c r="K35" s="23">
        <f>SUM(B35:J35)</f>
        <v>8688.74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</row>
    <row r="41" spans="1:11" ht="17.25" customHeight="1">
      <c r="A41" s="12" t="s">
        <v>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</row>
    <row r="42" spans="1:11" ht="17.25" customHeight="1">
      <c r="A42" s="12" t="s">
        <v>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</row>
    <row r="43" spans="1:11" ht="17.25" customHeight="1">
      <c r="A43" s="58" t="s">
        <v>102</v>
      </c>
      <c r="B43" s="59">
        <f>ROUND(B44*B45,2)</f>
        <v>4091.68</v>
      </c>
      <c r="C43" s="59">
        <f>ROUND(C44*C45,2)</f>
        <v>5773.72</v>
      </c>
      <c r="D43" s="59">
        <f aca="true" t="shared" si="11" ref="D43:J43">ROUND(D44*D45,2)</f>
        <v>6385.76</v>
      </c>
      <c r="E43" s="59">
        <f t="shared" si="11"/>
        <v>3445.4</v>
      </c>
      <c r="F43" s="59">
        <f t="shared" si="11"/>
        <v>5281.52</v>
      </c>
      <c r="G43" s="59">
        <f t="shared" si="11"/>
        <v>7430.08</v>
      </c>
      <c r="H43" s="59">
        <f t="shared" si="11"/>
        <v>3715.04</v>
      </c>
      <c r="I43" s="59">
        <f t="shared" si="11"/>
        <v>1065.72</v>
      </c>
      <c r="J43" s="59">
        <f t="shared" si="11"/>
        <v>2217.04</v>
      </c>
      <c r="K43" s="59">
        <f t="shared" si="10"/>
        <v>39405.96000000001</v>
      </c>
    </row>
    <row r="44" spans="1:11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1234</v>
      </c>
      <c r="G44" s="61">
        <v>1736</v>
      </c>
      <c r="H44" s="61">
        <v>868</v>
      </c>
      <c r="I44" s="61">
        <v>249</v>
      </c>
      <c r="J44" s="61">
        <v>518</v>
      </c>
      <c r="K44" s="61">
        <f t="shared" si="10"/>
        <v>9207</v>
      </c>
    </row>
    <row r="45" spans="1:11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9">
        <v>4.28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1645044.21</v>
      </c>
      <c r="C47" s="22">
        <f aca="true" t="shared" si="12" ref="C47:H47">+C48+C57</f>
        <v>2379676.8100000005</v>
      </c>
      <c r="D47" s="22">
        <f t="shared" si="12"/>
        <v>2733888.6999999997</v>
      </c>
      <c r="E47" s="22">
        <f t="shared" si="12"/>
        <v>1602067.35</v>
      </c>
      <c r="F47" s="22">
        <f t="shared" si="12"/>
        <v>2143608.31</v>
      </c>
      <c r="G47" s="22">
        <f t="shared" si="12"/>
        <v>3070553.9000000004</v>
      </c>
      <c r="H47" s="22">
        <f t="shared" si="12"/>
        <v>1614330.88</v>
      </c>
      <c r="I47" s="22">
        <f>+I48+I57</f>
        <v>596474.02</v>
      </c>
      <c r="J47" s="22">
        <f>+J48+J57</f>
        <v>986756.2000000001</v>
      </c>
      <c r="K47" s="22">
        <f>SUM(B47:J47)</f>
        <v>16772400.379999999</v>
      </c>
    </row>
    <row r="48" spans="1:11" ht="17.25" customHeight="1">
      <c r="A48" s="16" t="s">
        <v>108</v>
      </c>
      <c r="B48" s="23">
        <f>SUM(B49:B56)</f>
        <v>1625739.32</v>
      </c>
      <c r="C48" s="23">
        <f aca="true" t="shared" si="13" ref="C48:J48">SUM(C49:C56)</f>
        <v>2355463.8800000004</v>
      </c>
      <c r="D48" s="23">
        <f t="shared" si="13"/>
        <v>2707705.34</v>
      </c>
      <c r="E48" s="23">
        <f t="shared" si="13"/>
        <v>1579090.31</v>
      </c>
      <c r="F48" s="23">
        <f t="shared" si="13"/>
        <v>2119433.21</v>
      </c>
      <c r="G48" s="23">
        <f t="shared" si="13"/>
        <v>3039881.97</v>
      </c>
      <c r="H48" s="23">
        <f t="shared" si="13"/>
        <v>1593754.16</v>
      </c>
      <c r="I48" s="23">
        <f t="shared" si="13"/>
        <v>596474.02</v>
      </c>
      <c r="J48" s="23">
        <f t="shared" si="13"/>
        <v>972392.56</v>
      </c>
      <c r="K48" s="23">
        <f aca="true" t="shared" si="14" ref="K48:K57">SUM(B48:J48)</f>
        <v>16589934.77</v>
      </c>
    </row>
    <row r="49" spans="1:11" ht="17.25" customHeight="1">
      <c r="A49" s="34" t="s">
        <v>43</v>
      </c>
      <c r="B49" s="23">
        <f aca="true" t="shared" si="15" ref="B49:H49">ROUND(B30*B7,2)</f>
        <v>1624373.77</v>
      </c>
      <c r="C49" s="23">
        <f t="shared" si="15"/>
        <v>2348074.52</v>
      </c>
      <c r="D49" s="23">
        <f t="shared" si="15"/>
        <v>2705074.02</v>
      </c>
      <c r="E49" s="23">
        <f t="shared" si="15"/>
        <v>1578004.06</v>
      </c>
      <c r="F49" s="23">
        <f t="shared" si="15"/>
        <v>2117433.78</v>
      </c>
      <c r="G49" s="23">
        <f t="shared" si="15"/>
        <v>3037081.23</v>
      </c>
      <c r="H49" s="23">
        <f t="shared" si="15"/>
        <v>1583833.64</v>
      </c>
      <c r="I49" s="23">
        <f>ROUND(I30*I7,2)</f>
        <v>595408.3</v>
      </c>
      <c r="J49" s="23">
        <f>ROUND(J30*J7,2)</f>
        <v>970175.52</v>
      </c>
      <c r="K49" s="23">
        <f t="shared" si="14"/>
        <v>16559458.840000002</v>
      </c>
    </row>
    <row r="50" spans="1:11" ht="17.25" customHeight="1">
      <c r="A50" s="34" t="s">
        <v>44</v>
      </c>
      <c r="B50" s="19">
        <v>0</v>
      </c>
      <c r="C50" s="23">
        <f>ROUND(C31*C7,2)</f>
        <v>5219.24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5219.24</v>
      </c>
    </row>
    <row r="51" spans="1:11" ht="17.25" customHeight="1">
      <c r="A51" s="62" t="s">
        <v>104</v>
      </c>
      <c r="B51" s="63">
        <f aca="true" t="shared" si="16" ref="B51:H51">ROUND(B32*B7,2)</f>
        <v>-2726.13</v>
      </c>
      <c r="C51" s="63">
        <f t="shared" si="16"/>
        <v>-3603.6</v>
      </c>
      <c r="D51" s="63">
        <f t="shared" si="16"/>
        <v>-3754.44</v>
      </c>
      <c r="E51" s="63">
        <f t="shared" si="16"/>
        <v>-2359.15</v>
      </c>
      <c r="F51" s="63">
        <f t="shared" si="16"/>
        <v>-3282.09</v>
      </c>
      <c r="G51" s="63">
        <f t="shared" si="16"/>
        <v>-4629.34</v>
      </c>
      <c r="H51" s="63">
        <f t="shared" si="16"/>
        <v>-2483.26</v>
      </c>
      <c r="I51" s="19">
        <v>0</v>
      </c>
      <c r="J51" s="19">
        <v>0</v>
      </c>
      <c r="K51" s="63">
        <f>SUM(B51:J51)</f>
        <v>-22838.010000000002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8688.74</v>
      </c>
      <c r="I53" s="31">
        <f>+I35</f>
        <v>0</v>
      </c>
      <c r="J53" s="31">
        <f>+J35</f>
        <v>0</v>
      </c>
      <c r="K53" s="23">
        <f t="shared" si="14"/>
        <v>8688.74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19304.89</v>
      </c>
      <c r="C57" s="36">
        <v>24212.93</v>
      </c>
      <c r="D57" s="36">
        <v>26183.36</v>
      </c>
      <c r="E57" s="36">
        <v>22977.04</v>
      </c>
      <c r="F57" s="36">
        <v>24175.1</v>
      </c>
      <c r="G57" s="36">
        <v>30671.93</v>
      </c>
      <c r="H57" s="36">
        <v>20576.72</v>
      </c>
      <c r="I57" s="19">
        <v>0</v>
      </c>
      <c r="J57" s="36">
        <v>14363.64</v>
      </c>
      <c r="K57" s="36">
        <f t="shared" si="14"/>
        <v>182465.61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+B62+B69+B102+B103</f>
        <v>-4790.700000000012</v>
      </c>
      <c r="C61" s="35">
        <f t="shared" si="17"/>
        <v>45517.359999999986</v>
      </c>
      <c r="D61" s="35">
        <f t="shared" si="17"/>
        <v>96439.47999999995</v>
      </c>
      <c r="E61" s="35">
        <f t="shared" si="17"/>
        <v>-90142.22999999998</v>
      </c>
      <c r="F61" s="35">
        <f t="shared" si="17"/>
        <v>1066.929999999993</v>
      </c>
      <c r="G61" s="35">
        <f t="shared" si="17"/>
        <v>41959.59999999998</v>
      </c>
      <c r="H61" s="35">
        <f t="shared" si="17"/>
        <v>-7569.850000000035</v>
      </c>
      <c r="I61" s="35">
        <f t="shared" si="17"/>
        <v>-65355.31999999999</v>
      </c>
      <c r="J61" s="35">
        <f t="shared" si="17"/>
        <v>-17340.229999999996</v>
      </c>
      <c r="K61" s="35">
        <f>SUM(B61:J61)</f>
        <v>-214.96000000010827</v>
      </c>
    </row>
    <row r="62" spans="1:11" ht="18.75" customHeight="1">
      <c r="A62" s="16" t="s">
        <v>74</v>
      </c>
      <c r="B62" s="35">
        <f aca="true" t="shared" si="18" ref="B62:J62">B63+B64+B65+B66+B67+B68</f>
        <v>-158720.58000000002</v>
      </c>
      <c r="C62" s="35">
        <f t="shared" si="18"/>
        <v>-173173.18000000002</v>
      </c>
      <c r="D62" s="35">
        <f t="shared" si="18"/>
        <v>-163665.74000000002</v>
      </c>
      <c r="E62" s="35">
        <f t="shared" si="18"/>
        <v>-234741.86</v>
      </c>
      <c r="F62" s="35">
        <f t="shared" si="18"/>
        <v>-197771.57</v>
      </c>
      <c r="G62" s="35">
        <f t="shared" si="18"/>
        <v>-233888.91</v>
      </c>
      <c r="H62" s="35">
        <f t="shared" si="18"/>
        <v>-154219.2</v>
      </c>
      <c r="I62" s="35">
        <f t="shared" si="18"/>
        <v>-25828.6</v>
      </c>
      <c r="J62" s="35">
        <f t="shared" si="18"/>
        <v>-53994.2</v>
      </c>
      <c r="K62" s="35">
        <f aca="true" t="shared" si="19" ref="K62:K91">SUM(B62:J62)</f>
        <v>-1396003.8399999999</v>
      </c>
    </row>
    <row r="63" spans="1:11" ht="18.75" customHeight="1">
      <c r="A63" s="12" t="s">
        <v>75</v>
      </c>
      <c r="B63" s="35">
        <f>-ROUND(B9*$D$3,2)</f>
        <v>-117518.8</v>
      </c>
      <c r="C63" s="35">
        <f aca="true" t="shared" si="20" ref="C63:J63">-ROUND(C9*$D$3,2)</f>
        <v>-168313.4</v>
      </c>
      <c r="D63" s="35">
        <f t="shared" si="20"/>
        <v>-144172</v>
      </c>
      <c r="E63" s="35">
        <f t="shared" si="20"/>
        <v>-111974.6</v>
      </c>
      <c r="F63" s="35">
        <f t="shared" si="20"/>
        <v>-124583</v>
      </c>
      <c r="G63" s="35">
        <f t="shared" si="20"/>
        <v>-169734.6</v>
      </c>
      <c r="H63" s="35">
        <f t="shared" si="20"/>
        <v>-154219.2</v>
      </c>
      <c r="I63" s="35">
        <f t="shared" si="20"/>
        <v>-25828.6</v>
      </c>
      <c r="J63" s="35">
        <f t="shared" si="20"/>
        <v>-53994.2</v>
      </c>
      <c r="K63" s="35">
        <f t="shared" si="19"/>
        <v>-1070338.4000000001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-969</v>
      </c>
      <c r="C65" s="35">
        <v>-311.6</v>
      </c>
      <c r="D65" s="35">
        <v>-262.2</v>
      </c>
      <c r="E65" s="35">
        <v>-904.4</v>
      </c>
      <c r="F65" s="35">
        <v>-440.8</v>
      </c>
      <c r="G65" s="35">
        <v>-399</v>
      </c>
      <c r="H65" s="19">
        <v>0</v>
      </c>
      <c r="I65" s="19">
        <v>0</v>
      </c>
      <c r="J65" s="19">
        <v>0</v>
      </c>
      <c r="K65" s="35">
        <f t="shared" si="19"/>
        <v>-3287</v>
      </c>
    </row>
    <row r="66" spans="1:11" ht="18.75" customHeight="1">
      <c r="A66" s="12" t="s">
        <v>105</v>
      </c>
      <c r="B66" s="35">
        <v>-3948.2</v>
      </c>
      <c r="C66" s="35">
        <v>-1516.2</v>
      </c>
      <c r="D66" s="35">
        <v>-1330</v>
      </c>
      <c r="E66" s="35">
        <v>-2838.6</v>
      </c>
      <c r="F66" s="35">
        <v>-1436.4</v>
      </c>
      <c r="G66" s="35">
        <v>-638.4</v>
      </c>
      <c r="H66" s="19">
        <v>0</v>
      </c>
      <c r="I66" s="19">
        <v>0</v>
      </c>
      <c r="J66" s="19">
        <v>0</v>
      </c>
      <c r="K66" s="35">
        <f t="shared" si="19"/>
        <v>-11707.8</v>
      </c>
    </row>
    <row r="67" spans="1:11" ht="18.75" customHeight="1">
      <c r="A67" s="12" t="s">
        <v>52</v>
      </c>
      <c r="B67" s="35">
        <v>-36284.58</v>
      </c>
      <c r="C67" s="35">
        <v>-3031.98</v>
      </c>
      <c r="D67" s="35">
        <v>-17901.54</v>
      </c>
      <c r="E67" s="35">
        <v>-119024.26</v>
      </c>
      <c r="F67" s="35">
        <v>-71311.37</v>
      </c>
      <c r="G67" s="35">
        <v>-63116.91</v>
      </c>
      <c r="H67" s="19">
        <v>0</v>
      </c>
      <c r="I67" s="19">
        <v>0</v>
      </c>
      <c r="J67" s="19">
        <v>0</v>
      </c>
      <c r="K67" s="35">
        <f t="shared" si="19"/>
        <v>-310670.64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2" s="68" customFormat="1" ht="18.75" customHeight="1">
      <c r="A69" s="60" t="s">
        <v>79</v>
      </c>
      <c r="B69" s="63">
        <f>SUM(B70:B100)</f>
        <v>-24082.510000000002</v>
      </c>
      <c r="C69" s="63">
        <f aca="true" t="shared" si="21" ref="C69:J69">SUM(C70:C100)</f>
        <v>-34739.78</v>
      </c>
      <c r="D69" s="63">
        <f t="shared" si="21"/>
        <v>-38210.51</v>
      </c>
      <c r="E69" s="63">
        <f t="shared" si="21"/>
        <v>-22931.96</v>
      </c>
      <c r="F69" s="63">
        <f t="shared" si="21"/>
        <v>-32019.89</v>
      </c>
      <c r="G69" s="63">
        <f t="shared" si="21"/>
        <v>-47176.12</v>
      </c>
      <c r="H69" s="63">
        <f t="shared" si="21"/>
        <v>-23460.51</v>
      </c>
      <c r="I69" s="63">
        <f t="shared" si="21"/>
        <v>-70113.23</v>
      </c>
      <c r="J69" s="63">
        <f t="shared" si="21"/>
        <v>-14102.170000000002</v>
      </c>
      <c r="K69" s="63">
        <f t="shared" si="19"/>
        <v>-306836.68</v>
      </c>
      <c r="L69" s="74"/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3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3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3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3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-1000</v>
      </c>
      <c r="E84" s="19">
        <v>0</v>
      </c>
      <c r="F84" s="19">
        <v>0</v>
      </c>
      <c r="G84" s="19">
        <v>-500</v>
      </c>
      <c r="H84" s="19">
        <v>0</v>
      </c>
      <c r="I84" s="63">
        <v>-500</v>
      </c>
      <c r="J84" s="19">
        <v>0</v>
      </c>
      <c r="K84" s="63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75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76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76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76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76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76"/>
    </row>
    <row r="97" spans="1:12" s="68" customFormat="1" ht="18.75" customHeight="1">
      <c r="A97" s="60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7"/>
    </row>
    <row r="98" spans="1:12" ht="18.75" customHeight="1">
      <c r="A98" s="60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76"/>
    </row>
    <row r="99" spans="1:12" ht="18.75" customHeight="1">
      <c r="A99" s="60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76"/>
    </row>
    <row r="100" spans="1:14" ht="18.75" customHeight="1">
      <c r="A100" s="60" t="s">
        <v>135</v>
      </c>
      <c r="B100" s="19">
        <v>-9571.56</v>
      </c>
      <c r="C100" s="19">
        <v>-13601.06</v>
      </c>
      <c r="D100" s="19">
        <v>-16186.97</v>
      </c>
      <c r="E100" s="19">
        <v>-8967.2</v>
      </c>
      <c r="F100" s="19">
        <v>-12436.08</v>
      </c>
      <c r="G100" s="19">
        <v>-17426.39</v>
      </c>
      <c r="H100" s="19">
        <v>-9141.46</v>
      </c>
      <c r="I100" s="19">
        <v>-2228.09</v>
      </c>
      <c r="J100" s="19">
        <v>-3724.55</v>
      </c>
      <c r="K100" s="31">
        <f>ROUND(SUM(B100:J100),2)</f>
        <v>-93283.36</v>
      </c>
      <c r="L100" s="76"/>
      <c r="N100" s="78"/>
    </row>
    <row r="101" spans="1:12" ht="18.75" customHeight="1">
      <c r="A101" s="12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76"/>
    </row>
    <row r="102" spans="1:12" ht="18.75" customHeight="1">
      <c r="A102" s="16" t="s">
        <v>136</v>
      </c>
      <c r="B102" s="19">
        <f>178012.39</f>
        <v>178012.39</v>
      </c>
      <c r="C102" s="19">
        <f>253430.32</f>
        <v>253430.32</v>
      </c>
      <c r="D102" s="19">
        <f>298315.73</f>
        <v>298315.73</v>
      </c>
      <c r="E102" s="19">
        <f>167531.59</f>
        <v>167531.59</v>
      </c>
      <c r="F102" s="19">
        <f>230858.39</f>
        <v>230858.39</v>
      </c>
      <c r="G102" s="19">
        <f>323024.63</f>
        <v>323024.63</v>
      </c>
      <c r="H102" s="19">
        <f>170109.86</f>
        <v>170109.86</v>
      </c>
      <c r="I102" s="19">
        <f>30586.51</f>
        <v>30586.51</v>
      </c>
      <c r="J102" s="19">
        <f>50756.14</f>
        <v>50756.14</v>
      </c>
      <c r="K102" s="63">
        <f>SUM(B102:J102)</f>
        <v>1702625.5599999996</v>
      </c>
      <c r="L102" s="76"/>
    </row>
    <row r="103" spans="1:12" ht="18.75" customHeight="1">
      <c r="A103" s="16" t="s">
        <v>101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75"/>
    </row>
    <row r="104" spans="1:11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31">
        <f>SUM(B104:J104)</f>
        <v>0</v>
      </c>
    </row>
    <row r="105" spans="1:11" ht="18.75" customHeight="1">
      <c r="A105" s="16" t="s">
        <v>83</v>
      </c>
      <c r="B105" s="24">
        <f aca="true" t="shared" si="22" ref="B105:H105">+B106+B107</f>
        <v>1640253.51</v>
      </c>
      <c r="C105" s="24">
        <f t="shared" si="22"/>
        <v>2425194.1700000004</v>
      </c>
      <c r="D105" s="24">
        <f t="shared" si="22"/>
        <v>2830328.1799999997</v>
      </c>
      <c r="E105" s="24">
        <f t="shared" si="22"/>
        <v>1511925.1200000003</v>
      </c>
      <c r="F105" s="24">
        <f t="shared" si="22"/>
        <v>2144675.24</v>
      </c>
      <c r="G105" s="24">
        <f t="shared" si="22"/>
        <v>3112513.5</v>
      </c>
      <c r="H105" s="24">
        <f t="shared" si="22"/>
        <v>1606761.03</v>
      </c>
      <c r="I105" s="24">
        <f>+I106+I107</f>
        <v>531118.7000000001</v>
      </c>
      <c r="J105" s="24">
        <f>+J106+J107</f>
        <v>969415.9700000001</v>
      </c>
      <c r="K105" s="48">
        <f>SUM(B105:J105)</f>
        <v>16772185.42</v>
      </c>
    </row>
    <row r="106" spans="1:11" ht="18" customHeight="1">
      <c r="A106" s="16" t="s">
        <v>82</v>
      </c>
      <c r="B106" s="24">
        <f aca="true" t="shared" si="23" ref="B106:J106">+B48+B62+B69+B102</f>
        <v>1620948.62</v>
      </c>
      <c r="C106" s="24">
        <f t="shared" si="23"/>
        <v>2400981.24</v>
      </c>
      <c r="D106" s="24">
        <f t="shared" si="23"/>
        <v>2804144.82</v>
      </c>
      <c r="E106" s="24">
        <f t="shared" si="23"/>
        <v>1488948.0800000003</v>
      </c>
      <c r="F106" s="24">
        <f t="shared" si="23"/>
        <v>2120500.14</v>
      </c>
      <c r="G106" s="24">
        <f t="shared" si="23"/>
        <v>3081841.57</v>
      </c>
      <c r="H106" s="24">
        <f t="shared" si="23"/>
        <v>1586184.31</v>
      </c>
      <c r="I106" s="24">
        <f t="shared" si="23"/>
        <v>531118.7000000001</v>
      </c>
      <c r="J106" s="24">
        <f t="shared" si="23"/>
        <v>955052.3300000001</v>
      </c>
      <c r="K106" s="48">
        <f>SUM(B106:J106)</f>
        <v>16589719.81</v>
      </c>
    </row>
    <row r="107" spans="1:11" ht="18.75" customHeight="1">
      <c r="A107" s="16" t="s">
        <v>99</v>
      </c>
      <c r="B107" s="24">
        <f aca="true" t="shared" si="24" ref="B107:J107">IF(+B57+B103+B108&lt;0,0,(B57+B103+B108))</f>
        <v>19304.89</v>
      </c>
      <c r="C107" s="24">
        <f t="shared" si="24"/>
        <v>24212.93</v>
      </c>
      <c r="D107" s="24">
        <f t="shared" si="24"/>
        <v>26183.36</v>
      </c>
      <c r="E107" s="24">
        <f t="shared" si="24"/>
        <v>22977.04</v>
      </c>
      <c r="F107" s="24">
        <f t="shared" si="24"/>
        <v>24175.1</v>
      </c>
      <c r="G107" s="24">
        <f t="shared" si="24"/>
        <v>30671.93</v>
      </c>
      <c r="H107" s="24">
        <f t="shared" si="24"/>
        <v>20576.72</v>
      </c>
      <c r="I107" s="19">
        <f t="shared" si="24"/>
        <v>0</v>
      </c>
      <c r="J107" s="24">
        <f t="shared" si="24"/>
        <v>14363.64</v>
      </c>
      <c r="K107" s="48">
        <f>SUM(B107:J107)</f>
        <v>182465.61</v>
      </c>
    </row>
    <row r="108" spans="1:13" ht="18.75" customHeight="1">
      <c r="A108" s="16" t="s">
        <v>84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f>SUM(B108:J108)</f>
        <v>0</v>
      </c>
      <c r="M108" s="53"/>
    </row>
    <row r="109" spans="1:11" ht="18.75" customHeight="1">
      <c r="A109" s="16" t="s">
        <v>100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48"/>
    </row>
    <row r="110" spans="1:11" ht="18.75" customHeight="1">
      <c r="A110" s="2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</row>
    <row r="111" spans="1:11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8.75" customHeight="1">
      <c r="A112" s="8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8.75" customHeight="1">
      <c r="A113" s="25" t="s">
        <v>69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41">
        <f>SUM(K114:K132)</f>
        <v>16772185.42</v>
      </c>
    </row>
    <row r="114" spans="1:11" ht="18.75" customHeight="1">
      <c r="A114" s="26" t="s">
        <v>70</v>
      </c>
      <c r="B114" s="27">
        <v>233900.09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>SUM(B114:J114)</f>
        <v>233900.09</v>
      </c>
    </row>
    <row r="115" spans="1:11" ht="18.75" customHeight="1">
      <c r="A115" s="26" t="s">
        <v>71</v>
      </c>
      <c r="B115" s="27">
        <v>1406353.43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aca="true" t="shared" si="25" ref="K115:K132">SUM(B115:J115)</f>
        <v>1406353.43</v>
      </c>
    </row>
    <row r="116" spans="1:11" ht="18.75" customHeight="1">
      <c r="A116" s="26" t="s">
        <v>72</v>
      </c>
      <c r="B116" s="40">
        <v>0</v>
      </c>
      <c r="C116" s="27">
        <f>+C105</f>
        <v>2425194.1700000004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2425194.1700000004</v>
      </c>
    </row>
    <row r="117" spans="1:11" ht="18.75" customHeight="1">
      <c r="A117" s="26" t="s">
        <v>73</v>
      </c>
      <c r="B117" s="40">
        <v>0</v>
      </c>
      <c r="C117" s="40">
        <v>0</v>
      </c>
      <c r="D117" s="27">
        <f>+D105</f>
        <v>2830328.1799999997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2830328.1799999997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1360732.61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1360732.61</v>
      </c>
    </row>
    <row r="119" spans="1:11" ht="18.75" customHeight="1">
      <c r="A119" s="26" t="s">
        <v>119</v>
      </c>
      <c r="B119" s="40">
        <v>0</v>
      </c>
      <c r="C119" s="40">
        <v>0</v>
      </c>
      <c r="D119" s="40">
        <v>0</v>
      </c>
      <c r="E119" s="27">
        <v>151192.51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151192.51</v>
      </c>
    </row>
    <row r="120" spans="1:11" ht="18.75" customHeight="1">
      <c r="A120" s="64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406944.36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406944.36</v>
      </c>
    </row>
    <row r="121" spans="1:11" ht="18.75" customHeight="1">
      <c r="A121" s="64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718650.98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718650.98</v>
      </c>
    </row>
    <row r="122" spans="1:11" ht="18.75" customHeight="1">
      <c r="A122" s="64" t="s">
        <v>122</v>
      </c>
      <c r="B122" s="40">
        <v>0</v>
      </c>
      <c r="C122" s="40">
        <v>0</v>
      </c>
      <c r="D122" s="40">
        <v>0</v>
      </c>
      <c r="E122" s="40">
        <v>0</v>
      </c>
      <c r="F122" s="27">
        <v>111505.84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111505.84</v>
      </c>
    </row>
    <row r="123" spans="1:11" ht="18.75" customHeight="1">
      <c r="A123" s="64" t="s">
        <v>123</v>
      </c>
      <c r="B123" s="66">
        <v>0</v>
      </c>
      <c r="C123" s="66">
        <v>0</v>
      </c>
      <c r="D123" s="66">
        <v>0</v>
      </c>
      <c r="E123" s="66">
        <v>0</v>
      </c>
      <c r="F123" s="67">
        <v>907574.06</v>
      </c>
      <c r="G123" s="66">
        <v>0</v>
      </c>
      <c r="H123" s="66">
        <v>0</v>
      </c>
      <c r="I123" s="66">
        <v>0</v>
      </c>
      <c r="J123" s="66">
        <v>0</v>
      </c>
      <c r="K123" s="67">
        <f t="shared" si="25"/>
        <v>907574.06</v>
      </c>
    </row>
    <row r="124" spans="1:11" ht="18.75" customHeight="1">
      <c r="A124" s="64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908332.58</v>
      </c>
      <c r="H124" s="40">
        <v>0</v>
      </c>
      <c r="I124" s="40">
        <v>0</v>
      </c>
      <c r="J124" s="40">
        <v>0</v>
      </c>
      <c r="K124" s="41">
        <f t="shared" si="25"/>
        <v>908332.58</v>
      </c>
    </row>
    <row r="125" spans="1:11" ht="18.75" customHeight="1">
      <c r="A125" s="64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71679.91</v>
      </c>
      <c r="H125" s="40">
        <v>0</v>
      </c>
      <c r="I125" s="40">
        <v>0</v>
      </c>
      <c r="J125" s="40">
        <v>0</v>
      </c>
      <c r="K125" s="41">
        <f t="shared" si="25"/>
        <v>71679.91</v>
      </c>
    </row>
    <row r="126" spans="1:11" ht="18.75" customHeight="1">
      <c r="A126" s="64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458017.97</v>
      </c>
      <c r="H126" s="40">
        <v>0</v>
      </c>
      <c r="I126" s="40">
        <v>0</v>
      </c>
      <c r="J126" s="40">
        <v>0</v>
      </c>
      <c r="K126" s="41">
        <f t="shared" si="25"/>
        <v>458017.97</v>
      </c>
    </row>
    <row r="127" spans="1:11" ht="18.75" customHeight="1">
      <c r="A127" s="64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460234.93</v>
      </c>
      <c r="H127" s="40">
        <v>0</v>
      </c>
      <c r="I127" s="40">
        <v>0</v>
      </c>
      <c r="J127" s="40">
        <v>0</v>
      </c>
      <c r="K127" s="41">
        <f t="shared" si="25"/>
        <v>460234.93</v>
      </c>
    </row>
    <row r="128" spans="1:11" ht="18.75" customHeight="1">
      <c r="A128" s="64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1214248.1</v>
      </c>
      <c r="H128" s="40">
        <v>0</v>
      </c>
      <c r="I128" s="40">
        <v>0</v>
      </c>
      <c r="J128" s="40">
        <v>0</v>
      </c>
      <c r="K128" s="41">
        <f t="shared" si="25"/>
        <v>1214248.1</v>
      </c>
    </row>
    <row r="129" spans="1:11" ht="18.75" customHeight="1">
      <c r="A129" s="64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574410.37</v>
      </c>
      <c r="I129" s="40">
        <v>0</v>
      </c>
      <c r="J129" s="40">
        <v>0</v>
      </c>
      <c r="K129" s="41">
        <f t="shared" si="25"/>
        <v>574410.37</v>
      </c>
    </row>
    <row r="130" spans="1:11" ht="18.75" customHeight="1">
      <c r="A130" s="64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1032350.66</v>
      </c>
      <c r="I130" s="40">
        <v>0</v>
      </c>
      <c r="J130" s="40">
        <v>0</v>
      </c>
      <c r="K130" s="41">
        <f t="shared" si="25"/>
        <v>1032350.66</v>
      </c>
    </row>
    <row r="131" spans="1:11" ht="18.75" customHeight="1">
      <c r="A131" s="64" t="s">
        <v>131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27">
        <v>531118.7</v>
      </c>
      <c r="J131" s="40">
        <v>0</v>
      </c>
      <c r="K131" s="41">
        <f t="shared" si="25"/>
        <v>531118.7</v>
      </c>
    </row>
    <row r="132" spans="1:11" ht="18.75" customHeight="1">
      <c r="A132" s="65" t="s">
        <v>132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3">
        <v>969415.97</v>
      </c>
      <c r="K132" s="44">
        <f t="shared" si="25"/>
        <v>969415.97</v>
      </c>
    </row>
    <row r="133" spans="1:11" ht="18.75" customHeight="1">
      <c r="A133" s="71" t="s">
        <v>134</v>
      </c>
      <c r="B133" s="50"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f>J105-J132</f>
        <v>0</v>
      </c>
      <c r="K133" s="51"/>
    </row>
    <row r="134" ht="18.75" customHeight="1">
      <c r="A134" s="39" t="s">
        <v>137</v>
      </c>
    </row>
    <row r="135" ht="18.75" customHeight="1">
      <c r="A135" s="39" t="s">
        <v>138</v>
      </c>
    </row>
    <row r="136" ht="15.75">
      <c r="A136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2017-06-22T22:05:16Z</dcterms:modified>
  <cp:category/>
  <cp:version/>
  <cp:contentType/>
  <cp:contentStatus/>
</cp:coreProperties>
</file>