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CONCESSÃO'!$A$1:$K$131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<sst xmlns="http://schemas.openxmlformats.org/spreadsheetml/2006/main" count="137" uniqueCount="137">
  <si>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</si>
  <si>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</si>
  <si>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</si>
  <si>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</si>
  <si>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</si>
  <si>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</si>
  <si>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</si>
  <si>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</si>
  <si>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</si>
  <si>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</si>
  <si>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</si>
  <si>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</si>
  <si>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</si>
  <si>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</si>
  <si>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</si>
  <si>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</si>
  <si>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</si>
  <si>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</si>
  <si>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</si>
  <si>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</si>
  <si>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</si>
  <si>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</si>
  <si>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</si>
  <si>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</si>
  <si>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</si>
  <si>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</si>
  <si>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</si>
  <si>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</si>
  <si>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</si>
  <si>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</si>
  <si>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</si>
  <si>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</si>
  <si>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</si>
  <si>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</si>
  <si>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</si>
  <si>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</si>
  <si>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</si>
  <si>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</si>
  <si>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</si>
  <si>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</si>
  <si>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</si>
  <si>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</si>
  <si>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</si>
  <si>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</si>
  <si>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</si>
  <si>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</si>
  <si>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</si>
  <si>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</si>
  <si>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</si>
  <si>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</si>
  <si>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</si>
  <si>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</si>
  <si>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</si>
  <si>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</si>
  <si>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</si>
  <si>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</si>
  <si>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</si>
  <si>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</si>
  <si>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</si>
  <si>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</si>
  <si>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</si>
  <si>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</si>
  <si>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</si>
  <si>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</si>
  <si>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</si>
  <si>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</si>
  <si>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</si>
  <si>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</si>
  <si>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</si>
  <si>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</si>
  <si>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</si>
  <si>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</si>
  <si>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</si>
  <si>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</si>
  <si>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</si>
  <si>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</si>
  <si>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</si>
  <si>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</si>
  <si>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</si>
  <si>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</si>
  <si>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</si>
  <si>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</si>
  <si>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</si>
  <si>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</si>
  <si>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</si>
  <si>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</si>
  <si>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</si>
  <si>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</si>
  <si>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</si>
  <si>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</si>
  <si>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</si>
  <si>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</si>
  <si>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</si>
  <si>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</si>
  <si>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</si>
  <si>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</si>
  <si>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</si>
  <si>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</si>
  <si>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</si>
  <si>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</si>
  <si>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</si>
  <si>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</si>
  <si>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</si>
  <si>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</si>
  <si>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</si>
  <si>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</si>
  <si>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</si>
  <si>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</si>
  <si>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</si>
  <si>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</si>
  <si>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</si>
  <si>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</si>
  <si>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</si>
  <si>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</si>
  <si>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</si>
  <si>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</si>
  <si>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</si>
  <si>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</si>
  <si>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</si>
  <si>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</si>
  <si>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</si>
  <si>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</si>
  <si>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</si>
  <si>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</si>
  <si>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</si>
  <si>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</si>
  <si>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</si>
  <si>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</si>
  <si>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</si>
  <si>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</si>
  <si>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</si>
  <si>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</si>
  <si>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</si>
  <si>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>OPERAÇÃO 12/06/17 - VENCIMENTO 20/06/17</t>
  </si>
  <si>
    <t>Nota:</t>
  </si>
  <si>
    <t>6.3. Revisão de Remuneração pelo Transporte Coletivo  (1)</t>
  </si>
  <si>
    <t>(1) Revisão referente ao reajuste da tarifa de remuneração, período de 01/05 a 11/06/17, para todas as áreas exceto para as empresas Ambiental e Express cujo período é de 22/05 a 11/06/17; valor parcelado em 09 pagamentos.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</si>
</sst>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0" fontId="33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171" fontId="0" fillId="0" borderId="0" xfId="53" applyFont="1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5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9" t="s">
        <v>78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21">
      <c r="A2" s="80" t="s">
        <v>133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81" t="s">
        <v>14</v>
      </c>
      <c r="B4" s="83" t="s">
        <v>91</v>
      </c>
      <c r="C4" s="84"/>
      <c r="D4" s="84"/>
      <c r="E4" s="84"/>
      <c r="F4" s="84"/>
      <c r="G4" s="84"/>
      <c r="H4" s="84"/>
      <c r="I4" s="84"/>
      <c r="J4" s="85"/>
      <c r="K4" s="82" t="s">
        <v>15</v>
      </c>
    </row>
    <row r="5" spans="1:11" ht="38.25">
      <c r="A5" s="81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6" t="s">
        <v>90</v>
      </c>
      <c r="J5" s="86" t="s">
        <v>89</v>
      </c>
      <c r="K5" s="81"/>
    </row>
    <row r="6" spans="1:11" ht="18.75" customHeight="1">
      <c r="A6" s="81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7"/>
      <c r="J6" s="87"/>
      <c r="K6" s="81"/>
    </row>
    <row r="7" spans="1:12" ht="17.25" customHeight="1">
      <c r="A7" s="8" t="s">
        <v>27</v>
      </c>
      <c r="B7" s="9">
        <f aca="true" t="shared" si="0" ref="B7:K7">+B8+B20+B24+B27</f>
        <v>608810</v>
      </c>
      <c r="C7" s="9">
        <f t="shared" si="0"/>
        <v>785815</v>
      </c>
      <c r="D7" s="9">
        <f t="shared" si="0"/>
        <v>820030</v>
      </c>
      <c r="E7" s="9">
        <f t="shared" si="0"/>
        <v>545113</v>
      </c>
      <c r="F7" s="9">
        <f t="shared" si="0"/>
        <v>744268</v>
      </c>
      <c r="G7" s="9">
        <f t="shared" si="0"/>
        <v>1230271</v>
      </c>
      <c r="H7" s="9">
        <f t="shared" si="0"/>
        <v>572179</v>
      </c>
      <c r="I7" s="9">
        <f t="shared" si="0"/>
        <v>126829</v>
      </c>
      <c r="J7" s="9">
        <f t="shared" si="0"/>
        <v>338856</v>
      </c>
      <c r="K7" s="9">
        <f t="shared" si="0"/>
        <v>5772171</v>
      </c>
      <c r="L7" s="52"/>
    </row>
    <row r="8" spans="1:11" ht="17.25" customHeight="1">
      <c r="A8" s="10" t="s">
        <v>97</v>
      </c>
      <c r="B8" s="11">
        <f>B9+B12+B16</f>
        <v>282990</v>
      </c>
      <c r="C8" s="11">
        <f aca="true" t="shared" si="1" ref="C8:J8">C9+C12+C16</f>
        <v>374711</v>
      </c>
      <c r="D8" s="11">
        <f t="shared" si="1"/>
        <v>366841</v>
      </c>
      <c r="E8" s="11">
        <f t="shared" si="1"/>
        <v>259369</v>
      </c>
      <c r="F8" s="11">
        <f t="shared" si="1"/>
        <v>341167</v>
      </c>
      <c r="G8" s="11">
        <f t="shared" si="1"/>
        <v>572537</v>
      </c>
      <c r="H8" s="11">
        <f t="shared" si="1"/>
        <v>291636</v>
      </c>
      <c r="I8" s="11">
        <f t="shared" si="1"/>
        <v>54730</v>
      </c>
      <c r="J8" s="11">
        <f t="shared" si="1"/>
        <v>149613</v>
      </c>
      <c r="K8" s="11">
        <f>SUM(B8:J8)</f>
        <v>2693594</v>
      </c>
    </row>
    <row r="9" spans="1:11" ht="17.25" customHeight="1">
      <c r="A9" s="15" t="s">
        <v>16</v>
      </c>
      <c r="B9" s="13">
        <f>+B10+B11</f>
        <v>37616</v>
      </c>
      <c r="C9" s="13">
        <f aca="true" t="shared" si="2" ref="C9:J9">+C10+C11</f>
        <v>53023</v>
      </c>
      <c r="D9" s="13">
        <f t="shared" si="2"/>
        <v>48311</v>
      </c>
      <c r="E9" s="13">
        <f t="shared" si="2"/>
        <v>34547</v>
      </c>
      <c r="F9" s="13">
        <f t="shared" si="2"/>
        <v>39499</v>
      </c>
      <c r="G9" s="13">
        <f t="shared" si="2"/>
        <v>53579</v>
      </c>
      <c r="H9" s="13">
        <f t="shared" si="2"/>
        <v>47094</v>
      </c>
      <c r="I9" s="13">
        <f t="shared" si="2"/>
        <v>8360</v>
      </c>
      <c r="J9" s="13">
        <f t="shared" si="2"/>
        <v>17791</v>
      </c>
      <c r="K9" s="11">
        <f>SUM(B9:J9)</f>
        <v>339820</v>
      </c>
    </row>
    <row r="10" spans="1:11" ht="17.25" customHeight="1">
      <c r="A10" s="29" t="s">
        <v>17</v>
      </c>
      <c r="B10" s="13">
        <v>37616</v>
      </c>
      <c r="C10" s="13">
        <v>53023</v>
      </c>
      <c r="D10" s="13">
        <v>48311</v>
      </c>
      <c r="E10" s="13">
        <v>34547</v>
      </c>
      <c r="F10" s="13">
        <v>39499</v>
      </c>
      <c r="G10" s="13">
        <v>53579</v>
      </c>
      <c r="H10" s="13">
        <v>47094</v>
      </c>
      <c r="I10" s="13">
        <v>8360</v>
      </c>
      <c r="J10" s="13">
        <v>17791</v>
      </c>
      <c r="K10" s="11">
        <f>SUM(B10:J10)</f>
        <v>339820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227723</v>
      </c>
      <c r="C12" s="17">
        <f t="shared" si="3"/>
        <v>297974</v>
      </c>
      <c r="D12" s="17">
        <f t="shared" si="3"/>
        <v>295740</v>
      </c>
      <c r="E12" s="17">
        <f t="shared" si="3"/>
        <v>209114</v>
      </c>
      <c r="F12" s="17">
        <f t="shared" si="3"/>
        <v>276828</v>
      </c>
      <c r="G12" s="17">
        <f t="shared" si="3"/>
        <v>475823</v>
      </c>
      <c r="H12" s="17">
        <f t="shared" si="3"/>
        <v>226849</v>
      </c>
      <c r="I12" s="17">
        <f t="shared" si="3"/>
        <v>42536</v>
      </c>
      <c r="J12" s="17">
        <f t="shared" si="3"/>
        <v>122232</v>
      </c>
      <c r="K12" s="11">
        <f aca="true" t="shared" si="4" ref="K12:K27">SUM(B12:J12)</f>
        <v>2174819</v>
      </c>
    </row>
    <row r="13" spans="1:13" ht="17.25" customHeight="1">
      <c r="A13" s="14" t="s">
        <v>19</v>
      </c>
      <c r="B13" s="13">
        <v>105009</v>
      </c>
      <c r="C13" s="13">
        <v>147380</v>
      </c>
      <c r="D13" s="13">
        <v>151879</v>
      </c>
      <c r="E13" s="13">
        <v>103465</v>
      </c>
      <c r="F13" s="13">
        <v>134583</v>
      </c>
      <c r="G13" s="13">
        <v>217750</v>
      </c>
      <c r="H13" s="13">
        <v>99819</v>
      </c>
      <c r="I13" s="13">
        <v>23320</v>
      </c>
      <c r="J13" s="13">
        <v>61528</v>
      </c>
      <c r="K13" s="11">
        <f t="shared" si="4"/>
        <v>1044733</v>
      </c>
      <c r="L13" s="52"/>
      <c r="M13" s="53"/>
    </row>
    <row r="14" spans="1:12" ht="17.25" customHeight="1">
      <c r="A14" s="14" t="s">
        <v>20</v>
      </c>
      <c r="B14" s="13">
        <v>112891</v>
      </c>
      <c r="C14" s="13">
        <v>135070</v>
      </c>
      <c r="D14" s="13">
        <v>133848</v>
      </c>
      <c r="E14" s="13">
        <v>96238</v>
      </c>
      <c r="F14" s="13">
        <v>132086</v>
      </c>
      <c r="G14" s="13">
        <v>242215</v>
      </c>
      <c r="H14" s="13">
        <v>110496</v>
      </c>
      <c r="I14" s="13">
        <v>16737</v>
      </c>
      <c r="J14" s="13">
        <v>57154</v>
      </c>
      <c r="K14" s="11">
        <f t="shared" si="4"/>
        <v>1036735</v>
      </c>
      <c r="L14" s="52"/>
    </row>
    <row r="15" spans="1:11" ht="17.25" customHeight="1">
      <c r="A15" s="14" t="s">
        <v>21</v>
      </c>
      <c r="B15" s="13">
        <v>9823</v>
      </c>
      <c r="C15" s="13">
        <v>15524</v>
      </c>
      <c r="D15" s="13">
        <v>10013</v>
      </c>
      <c r="E15" s="13">
        <v>9411</v>
      </c>
      <c r="F15" s="13">
        <v>10159</v>
      </c>
      <c r="G15" s="13">
        <v>15858</v>
      </c>
      <c r="H15" s="13">
        <v>16534</v>
      </c>
      <c r="I15" s="13">
        <v>2479</v>
      </c>
      <c r="J15" s="13">
        <v>3550</v>
      </c>
      <c r="K15" s="11">
        <f t="shared" si="4"/>
        <v>93351</v>
      </c>
    </row>
    <row r="16" spans="1:11" ht="17.25" customHeight="1">
      <c r="A16" s="15" t="s">
        <v>93</v>
      </c>
      <c r="B16" s="13">
        <f>B17+B18+B19</f>
        <v>17651</v>
      </c>
      <c r="C16" s="13">
        <f aca="true" t="shared" si="5" ref="C16:J16">C17+C18+C19</f>
        <v>23714</v>
      </c>
      <c r="D16" s="13">
        <f t="shared" si="5"/>
        <v>22790</v>
      </c>
      <c r="E16" s="13">
        <f t="shared" si="5"/>
        <v>15708</v>
      </c>
      <c r="F16" s="13">
        <f t="shared" si="5"/>
        <v>24840</v>
      </c>
      <c r="G16" s="13">
        <f t="shared" si="5"/>
        <v>43135</v>
      </c>
      <c r="H16" s="13">
        <f t="shared" si="5"/>
        <v>17693</v>
      </c>
      <c r="I16" s="13">
        <f t="shared" si="5"/>
        <v>3834</v>
      </c>
      <c r="J16" s="13">
        <f t="shared" si="5"/>
        <v>9590</v>
      </c>
      <c r="K16" s="11">
        <f t="shared" si="4"/>
        <v>178955</v>
      </c>
    </row>
    <row r="17" spans="1:11" ht="17.25" customHeight="1">
      <c r="A17" s="14" t="s">
        <v>94</v>
      </c>
      <c r="B17" s="13">
        <v>16493</v>
      </c>
      <c r="C17" s="13">
        <v>22268</v>
      </c>
      <c r="D17" s="13">
        <v>21400</v>
      </c>
      <c r="E17" s="13">
        <v>14547</v>
      </c>
      <c r="F17" s="13">
        <v>23178</v>
      </c>
      <c r="G17" s="13">
        <v>40129</v>
      </c>
      <c r="H17" s="13">
        <v>16391</v>
      </c>
      <c r="I17" s="13">
        <v>3612</v>
      </c>
      <c r="J17" s="13">
        <v>9032</v>
      </c>
      <c r="K17" s="11">
        <f t="shared" si="4"/>
        <v>167050</v>
      </c>
    </row>
    <row r="18" spans="1:11" ht="17.25" customHeight="1">
      <c r="A18" s="14" t="s">
        <v>95</v>
      </c>
      <c r="B18" s="13">
        <v>1141</v>
      </c>
      <c r="C18" s="13">
        <v>1420</v>
      </c>
      <c r="D18" s="13">
        <v>1373</v>
      </c>
      <c r="E18" s="13">
        <v>1153</v>
      </c>
      <c r="F18" s="13">
        <v>1645</v>
      </c>
      <c r="G18" s="13">
        <v>2959</v>
      </c>
      <c r="H18" s="13">
        <v>1290</v>
      </c>
      <c r="I18" s="13">
        <v>221</v>
      </c>
      <c r="J18" s="13">
        <v>558</v>
      </c>
      <c r="K18" s="11">
        <f t="shared" si="4"/>
        <v>11760</v>
      </c>
    </row>
    <row r="19" spans="1:11" ht="17.25" customHeight="1">
      <c r="A19" s="14" t="s">
        <v>96</v>
      </c>
      <c r="B19" s="13">
        <v>17</v>
      </c>
      <c r="C19" s="13">
        <v>26</v>
      </c>
      <c r="D19" s="13">
        <v>17</v>
      </c>
      <c r="E19" s="13">
        <v>8</v>
      </c>
      <c r="F19" s="13">
        <v>17</v>
      </c>
      <c r="G19" s="13">
        <v>47</v>
      </c>
      <c r="H19" s="13">
        <v>12</v>
      </c>
      <c r="I19" s="13">
        <v>1</v>
      </c>
      <c r="J19" s="13">
        <v>0</v>
      </c>
      <c r="K19" s="11">
        <f t="shared" si="4"/>
        <v>145</v>
      </c>
    </row>
    <row r="20" spans="1:11" ht="17.25" customHeight="1">
      <c r="A20" s="16" t="s">
        <v>22</v>
      </c>
      <c r="B20" s="11">
        <f>+B21+B22+B23</f>
        <v>163379</v>
      </c>
      <c r="C20" s="11">
        <f aca="true" t="shared" si="6" ref="C20:J20">+C21+C22+C23</f>
        <v>185360</v>
      </c>
      <c r="D20" s="11">
        <f t="shared" si="6"/>
        <v>214986</v>
      </c>
      <c r="E20" s="11">
        <f t="shared" si="6"/>
        <v>133263</v>
      </c>
      <c r="F20" s="11">
        <f t="shared" si="6"/>
        <v>211336</v>
      </c>
      <c r="G20" s="11">
        <f t="shared" si="6"/>
        <v>392495</v>
      </c>
      <c r="H20" s="11">
        <f t="shared" si="6"/>
        <v>139892</v>
      </c>
      <c r="I20" s="11">
        <f t="shared" si="6"/>
        <v>32907</v>
      </c>
      <c r="J20" s="11">
        <f t="shared" si="6"/>
        <v>81777</v>
      </c>
      <c r="K20" s="11">
        <f t="shared" si="4"/>
        <v>1555395</v>
      </c>
    </row>
    <row r="21" spans="1:12" ht="17.25" customHeight="1">
      <c r="A21" s="12" t="s">
        <v>23</v>
      </c>
      <c r="B21" s="13">
        <v>83267</v>
      </c>
      <c r="C21" s="13">
        <v>104497</v>
      </c>
      <c r="D21" s="13">
        <v>123380</v>
      </c>
      <c r="E21" s="13">
        <v>74663</v>
      </c>
      <c r="F21" s="13">
        <v>115114</v>
      </c>
      <c r="G21" s="13">
        <v>198055</v>
      </c>
      <c r="H21" s="13">
        <v>74439</v>
      </c>
      <c r="I21" s="13">
        <v>20053</v>
      </c>
      <c r="J21" s="13">
        <v>45361</v>
      </c>
      <c r="K21" s="11">
        <f t="shared" si="4"/>
        <v>838829</v>
      </c>
      <c r="L21" s="52"/>
    </row>
    <row r="22" spans="1:12" ht="17.25" customHeight="1">
      <c r="A22" s="12" t="s">
        <v>24</v>
      </c>
      <c r="B22" s="13">
        <v>75779</v>
      </c>
      <c r="C22" s="13">
        <v>75230</v>
      </c>
      <c r="D22" s="13">
        <v>87238</v>
      </c>
      <c r="E22" s="13">
        <v>55261</v>
      </c>
      <c r="F22" s="13">
        <v>91726</v>
      </c>
      <c r="G22" s="13">
        <v>186483</v>
      </c>
      <c r="H22" s="13">
        <v>59866</v>
      </c>
      <c r="I22" s="13">
        <v>11932</v>
      </c>
      <c r="J22" s="13">
        <v>34791</v>
      </c>
      <c r="K22" s="11">
        <f t="shared" si="4"/>
        <v>678306</v>
      </c>
      <c r="L22" s="52"/>
    </row>
    <row r="23" spans="1:11" ht="17.25" customHeight="1">
      <c r="A23" s="12" t="s">
        <v>25</v>
      </c>
      <c r="B23" s="13">
        <v>4333</v>
      </c>
      <c r="C23" s="13">
        <v>5633</v>
      </c>
      <c r="D23" s="13">
        <v>4368</v>
      </c>
      <c r="E23" s="13">
        <v>3339</v>
      </c>
      <c r="F23" s="13">
        <v>4496</v>
      </c>
      <c r="G23" s="13">
        <v>7957</v>
      </c>
      <c r="H23" s="13">
        <v>5587</v>
      </c>
      <c r="I23" s="13">
        <v>922</v>
      </c>
      <c r="J23" s="13">
        <v>1625</v>
      </c>
      <c r="K23" s="11">
        <f t="shared" si="4"/>
        <v>38260</v>
      </c>
    </row>
    <row r="24" spans="1:11" ht="17.25" customHeight="1">
      <c r="A24" s="16" t="s">
        <v>26</v>
      </c>
      <c r="B24" s="13">
        <f>+B25+B26</f>
        <v>162441</v>
      </c>
      <c r="C24" s="13">
        <f aca="true" t="shared" si="7" ref="C24:J24">+C25+C26</f>
        <v>225744</v>
      </c>
      <c r="D24" s="13">
        <f t="shared" si="7"/>
        <v>238203</v>
      </c>
      <c r="E24" s="13">
        <f t="shared" si="7"/>
        <v>152481</v>
      </c>
      <c r="F24" s="13">
        <f t="shared" si="7"/>
        <v>191765</v>
      </c>
      <c r="G24" s="13">
        <f t="shared" si="7"/>
        <v>265239</v>
      </c>
      <c r="H24" s="13">
        <f t="shared" si="7"/>
        <v>132232</v>
      </c>
      <c r="I24" s="13">
        <f t="shared" si="7"/>
        <v>39192</v>
      </c>
      <c r="J24" s="13">
        <f t="shared" si="7"/>
        <v>107466</v>
      </c>
      <c r="K24" s="11">
        <f t="shared" si="4"/>
        <v>1514763</v>
      </c>
    </row>
    <row r="25" spans="1:12" ht="17.25" customHeight="1">
      <c r="A25" s="12" t="s">
        <v>115</v>
      </c>
      <c r="B25" s="13">
        <v>66372</v>
      </c>
      <c r="C25" s="13">
        <v>102420</v>
      </c>
      <c r="D25" s="13">
        <v>117506</v>
      </c>
      <c r="E25" s="13">
        <v>74602</v>
      </c>
      <c r="F25" s="13">
        <v>86970</v>
      </c>
      <c r="G25" s="13">
        <v>115680</v>
      </c>
      <c r="H25" s="13">
        <v>58152</v>
      </c>
      <c r="I25" s="13">
        <v>21702</v>
      </c>
      <c r="J25" s="13">
        <v>48587</v>
      </c>
      <c r="K25" s="11">
        <f t="shared" si="4"/>
        <v>691991</v>
      </c>
      <c r="L25" s="52"/>
    </row>
    <row r="26" spans="1:12" ht="17.25" customHeight="1">
      <c r="A26" s="12" t="s">
        <v>116</v>
      </c>
      <c r="B26" s="13">
        <v>96069</v>
      </c>
      <c r="C26" s="13">
        <v>123324</v>
      </c>
      <c r="D26" s="13">
        <v>120697</v>
      </c>
      <c r="E26" s="13">
        <v>77879</v>
      </c>
      <c r="F26" s="13">
        <v>104795</v>
      </c>
      <c r="G26" s="13">
        <v>149559</v>
      </c>
      <c r="H26" s="13">
        <v>74080</v>
      </c>
      <c r="I26" s="13">
        <v>17490</v>
      </c>
      <c r="J26" s="13">
        <v>58879</v>
      </c>
      <c r="K26" s="11">
        <f t="shared" si="4"/>
        <v>822772</v>
      </c>
      <c r="L26" s="52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8419</v>
      </c>
      <c r="I27" s="11">
        <v>0</v>
      </c>
      <c r="J27" s="11">
        <v>0</v>
      </c>
      <c r="K27" s="11">
        <f t="shared" si="4"/>
        <v>8419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9">
        <f>SUM(B30:B33)</f>
        <v>2.8553</v>
      </c>
      <c r="C29" s="59">
        <f aca="true" t="shared" si="8" ref="C29:J29">SUM(C30:C33)</f>
        <v>3.1949968699999998</v>
      </c>
      <c r="D29" s="59">
        <f t="shared" si="8"/>
        <v>3.5975</v>
      </c>
      <c r="E29" s="59">
        <f t="shared" si="8"/>
        <v>3.05921955</v>
      </c>
      <c r="F29" s="59">
        <f t="shared" si="8"/>
        <v>3.0275</v>
      </c>
      <c r="G29" s="59">
        <f t="shared" si="8"/>
        <v>2.5547000000000004</v>
      </c>
      <c r="H29" s="59">
        <f t="shared" si="8"/>
        <v>2.9293</v>
      </c>
      <c r="I29" s="59">
        <f t="shared" si="8"/>
        <v>5.1998</v>
      </c>
      <c r="J29" s="59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5.1998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6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103</v>
      </c>
      <c r="B32" s="74">
        <v>-0.0048</v>
      </c>
      <c r="C32" s="74">
        <v>-0.0049</v>
      </c>
      <c r="D32" s="74">
        <v>-0.005</v>
      </c>
      <c r="E32" s="74">
        <v>-0.00458045</v>
      </c>
      <c r="F32" s="74">
        <v>-0.0047</v>
      </c>
      <c r="G32" s="74">
        <v>-0.0039</v>
      </c>
      <c r="H32" s="74">
        <v>-0.0046</v>
      </c>
      <c r="I32" s="31">
        <v>0</v>
      </c>
      <c r="J32" s="31">
        <v>0</v>
      </c>
      <c r="K32" s="61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8671.14</v>
      </c>
      <c r="I35" s="19">
        <v>0</v>
      </c>
      <c r="J35" s="19">
        <v>0</v>
      </c>
      <c r="K35" s="23">
        <f>SUM(B35:J35)</f>
        <v>8671.14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</row>
    <row r="41" spans="1:11" ht="17.25" customHeight="1">
      <c r="A41" s="12" t="s">
        <v>38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</row>
    <row r="42" spans="1:11" ht="17.25" customHeight="1">
      <c r="A42" s="12" t="s">
        <v>39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</row>
    <row r="43" spans="1:11" ht="17.25" customHeight="1">
      <c r="A43" s="62" t="s">
        <v>102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40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41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1761731.7599999998</v>
      </c>
      <c r="C47" s="22">
        <f aca="true" t="shared" si="12" ref="C47:H47">+C48+C57</f>
        <v>2540663.12</v>
      </c>
      <c r="D47" s="22">
        <f t="shared" si="12"/>
        <v>2982627.05</v>
      </c>
      <c r="E47" s="22">
        <f t="shared" si="12"/>
        <v>1694042.7899999998</v>
      </c>
      <c r="F47" s="22">
        <f t="shared" si="12"/>
        <v>2282727.99</v>
      </c>
      <c r="G47" s="22">
        <f t="shared" si="12"/>
        <v>3181075.33</v>
      </c>
      <c r="H47" s="22">
        <f t="shared" si="12"/>
        <v>1709046.8499999999</v>
      </c>
      <c r="I47" s="22">
        <f>+I48+I57</f>
        <v>660551.15</v>
      </c>
      <c r="J47" s="22">
        <f>+J48+J57</f>
        <v>1062222.52</v>
      </c>
      <c r="K47" s="22">
        <f>SUM(B47:J47)</f>
        <v>17874688.56</v>
      </c>
    </row>
    <row r="48" spans="1:11" ht="17.25" customHeight="1">
      <c r="A48" s="16" t="s">
        <v>108</v>
      </c>
      <c r="B48" s="23">
        <f>SUM(B49:B56)</f>
        <v>1742426.8699999999</v>
      </c>
      <c r="C48" s="23">
        <f aca="true" t="shared" si="13" ref="C48:J48">SUM(C49:C56)</f>
        <v>2516450.19</v>
      </c>
      <c r="D48" s="23">
        <f t="shared" si="13"/>
        <v>2956443.69</v>
      </c>
      <c r="E48" s="23">
        <f t="shared" si="13"/>
        <v>1671065.7499999998</v>
      </c>
      <c r="F48" s="23">
        <f t="shared" si="13"/>
        <v>2258552.89</v>
      </c>
      <c r="G48" s="23">
        <f t="shared" si="13"/>
        <v>3150403.4</v>
      </c>
      <c r="H48" s="23">
        <f t="shared" si="13"/>
        <v>1688470.13</v>
      </c>
      <c r="I48" s="23">
        <f t="shared" si="13"/>
        <v>660551.15</v>
      </c>
      <c r="J48" s="23">
        <f t="shared" si="13"/>
        <v>1047858.88</v>
      </c>
      <c r="K48" s="23">
        <f aca="true" t="shared" si="14" ref="K48:K57">SUM(B48:J48)</f>
        <v>17692222.950000003</v>
      </c>
    </row>
    <row r="49" spans="1:11" ht="17.25" customHeight="1">
      <c r="A49" s="34" t="s">
        <v>43</v>
      </c>
      <c r="B49" s="23">
        <f aca="true" t="shared" si="15" ref="B49:H49">ROUND(B30*B7,2)</f>
        <v>1741257.48</v>
      </c>
      <c r="C49" s="23">
        <f t="shared" si="15"/>
        <v>2508950.13</v>
      </c>
      <c r="D49" s="23">
        <f t="shared" si="15"/>
        <v>2954158.08</v>
      </c>
      <c r="E49" s="23">
        <f t="shared" si="15"/>
        <v>1670117.21</v>
      </c>
      <c r="F49" s="23">
        <f t="shared" si="15"/>
        <v>2256769.43</v>
      </c>
      <c r="G49" s="23">
        <f t="shared" si="15"/>
        <v>3147771.38</v>
      </c>
      <c r="H49" s="23">
        <f t="shared" si="15"/>
        <v>1678715.97</v>
      </c>
      <c r="I49" s="23">
        <f>ROUND(I30*I7,2)</f>
        <v>659485.43</v>
      </c>
      <c r="J49" s="23">
        <f>ROUND(J30*J7,2)</f>
        <v>1045641.84</v>
      </c>
      <c r="K49" s="23">
        <f t="shared" si="14"/>
        <v>17662866.95</v>
      </c>
    </row>
    <row r="50" spans="1:11" ht="17.25" customHeight="1">
      <c r="A50" s="34" t="s">
        <v>44</v>
      </c>
      <c r="B50" s="19">
        <v>0</v>
      </c>
      <c r="C50" s="23">
        <f>ROUND(C31*C7,2)</f>
        <v>5576.83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5576.83</v>
      </c>
    </row>
    <row r="51" spans="1:11" ht="17.25" customHeight="1">
      <c r="A51" s="66" t="s">
        <v>104</v>
      </c>
      <c r="B51" s="67">
        <f aca="true" t="shared" si="16" ref="B51:H51">ROUND(B32*B7,2)</f>
        <v>-2922.29</v>
      </c>
      <c r="C51" s="67">
        <f t="shared" si="16"/>
        <v>-3850.49</v>
      </c>
      <c r="D51" s="67">
        <f t="shared" si="16"/>
        <v>-4100.15</v>
      </c>
      <c r="E51" s="67">
        <f t="shared" si="16"/>
        <v>-2496.86</v>
      </c>
      <c r="F51" s="67">
        <f t="shared" si="16"/>
        <v>-3498.06</v>
      </c>
      <c r="G51" s="67">
        <f t="shared" si="16"/>
        <v>-4798.06</v>
      </c>
      <c r="H51" s="67">
        <f t="shared" si="16"/>
        <v>-2632.02</v>
      </c>
      <c r="I51" s="19">
        <v>0</v>
      </c>
      <c r="J51" s="19">
        <v>0</v>
      </c>
      <c r="K51" s="67">
        <f>SUM(B51:J51)</f>
        <v>-24297.930000000004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8671.14</v>
      </c>
      <c r="I53" s="31">
        <f>+I35</f>
        <v>0</v>
      </c>
      <c r="J53" s="31">
        <f>+J35</f>
        <v>0</v>
      </c>
      <c r="K53" s="23">
        <f t="shared" si="14"/>
        <v>8671.14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19304.89</v>
      </c>
      <c r="C57" s="36">
        <v>24212.93</v>
      </c>
      <c r="D57" s="36">
        <v>26183.36</v>
      </c>
      <c r="E57" s="36">
        <v>22977.04</v>
      </c>
      <c r="F57" s="36">
        <v>24175.1</v>
      </c>
      <c r="G57" s="36">
        <v>30671.93</v>
      </c>
      <c r="H57" s="36">
        <v>20576.72</v>
      </c>
      <c r="I57" s="19">
        <v>0</v>
      </c>
      <c r="J57" s="36">
        <v>14363.64</v>
      </c>
      <c r="K57" s="36">
        <f t="shared" si="14"/>
        <v>182465.61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+B62+B69+B101+B102</f>
        <v>-242834.73000000004</v>
      </c>
      <c r="C61" s="35">
        <f t="shared" si="17"/>
        <v>28716.800000000017</v>
      </c>
      <c r="D61" s="35">
        <f t="shared" si="17"/>
        <v>-8821.23999999999</v>
      </c>
      <c r="E61" s="35">
        <f t="shared" si="17"/>
        <v>-351128.91000000003</v>
      </c>
      <c r="F61" s="35">
        <f t="shared" si="17"/>
        <v>-315409.80000000005</v>
      </c>
      <c r="G61" s="35">
        <f t="shared" si="17"/>
        <v>-182655.82999999996</v>
      </c>
      <c r="H61" s="35">
        <f t="shared" si="17"/>
        <v>-23166.390000000014</v>
      </c>
      <c r="I61" s="35">
        <f t="shared" si="17"/>
        <v>-69066.63</v>
      </c>
      <c r="J61" s="35">
        <f t="shared" si="17"/>
        <v>-27227.28</v>
      </c>
      <c r="K61" s="35">
        <f>SUM(B61:J61)</f>
        <v>-1191594.01</v>
      </c>
    </row>
    <row r="62" spans="1:11" ht="18.75" customHeight="1">
      <c r="A62" s="16" t="s">
        <v>74</v>
      </c>
      <c r="B62" s="35">
        <f aca="true" t="shared" si="18" ref="B62:J62">B63+B64+B65+B66+B67+B68</f>
        <v>-406336.17000000004</v>
      </c>
      <c r="C62" s="35">
        <f t="shared" si="18"/>
        <v>-203574.8</v>
      </c>
      <c r="D62" s="35">
        <f t="shared" si="18"/>
        <v>-275113.43</v>
      </c>
      <c r="E62" s="35">
        <f t="shared" si="18"/>
        <v>-504695.74</v>
      </c>
      <c r="F62" s="35">
        <f t="shared" si="18"/>
        <v>-526684.38</v>
      </c>
      <c r="G62" s="35">
        <f t="shared" si="18"/>
        <v>-470930.73</v>
      </c>
      <c r="H62" s="35">
        <f t="shared" si="18"/>
        <v>-178957.2</v>
      </c>
      <c r="I62" s="35">
        <f t="shared" si="18"/>
        <v>-31768</v>
      </c>
      <c r="J62" s="35">
        <f t="shared" si="18"/>
        <v>-67605.8</v>
      </c>
      <c r="K62" s="35">
        <f aca="true" t="shared" si="19" ref="K62:K91">SUM(B62:J62)</f>
        <v>-2665666.25</v>
      </c>
    </row>
    <row r="63" spans="1:11" ht="18.75" customHeight="1">
      <c r="A63" s="12" t="s">
        <v>75</v>
      </c>
      <c r="B63" s="35">
        <f>-ROUND(B9*$D$3,2)</f>
        <v>-142940.8</v>
      </c>
      <c r="C63" s="35">
        <f aca="true" t="shared" si="20" ref="C63:J63">-ROUND(C9*$D$3,2)</f>
        <v>-201487.4</v>
      </c>
      <c r="D63" s="35">
        <f t="shared" si="20"/>
        <v>-183581.8</v>
      </c>
      <c r="E63" s="35">
        <f t="shared" si="20"/>
        <v>-131278.6</v>
      </c>
      <c r="F63" s="35">
        <f t="shared" si="20"/>
        <v>-150096.2</v>
      </c>
      <c r="G63" s="35">
        <f t="shared" si="20"/>
        <v>-203600.2</v>
      </c>
      <c r="H63" s="35">
        <f t="shared" si="20"/>
        <v>-178957.2</v>
      </c>
      <c r="I63" s="35">
        <f t="shared" si="20"/>
        <v>-31768</v>
      </c>
      <c r="J63" s="35">
        <f t="shared" si="20"/>
        <v>-67605.8</v>
      </c>
      <c r="K63" s="35">
        <f t="shared" si="19"/>
        <v>-1291316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-4294</v>
      </c>
      <c r="C65" s="35">
        <v>-326.8</v>
      </c>
      <c r="D65" s="35">
        <v>-976.6</v>
      </c>
      <c r="E65" s="35">
        <v>-2454.8</v>
      </c>
      <c r="F65" s="35">
        <v>-1881</v>
      </c>
      <c r="G65" s="35">
        <v>-1512.4</v>
      </c>
      <c r="H65" s="19">
        <v>0</v>
      </c>
      <c r="I65" s="19">
        <v>0</v>
      </c>
      <c r="J65" s="19">
        <v>0</v>
      </c>
      <c r="K65" s="35">
        <f t="shared" si="19"/>
        <v>-11445.6</v>
      </c>
    </row>
    <row r="66" spans="1:11" ht="18.75" customHeight="1">
      <c r="A66" s="12" t="s">
        <v>105</v>
      </c>
      <c r="B66" s="35">
        <v>-9097.2</v>
      </c>
      <c r="C66" s="35">
        <v>-771.4</v>
      </c>
      <c r="D66" s="35">
        <v>-4028</v>
      </c>
      <c r="E66" s="35">
        <v>-4434.6</v>
      </c>
      <c r="F66" s="35">
        <v>-3697.4</v>
      </c>
      <c r="G66" s="35">
        <v>-2793</v>
      </c>
      <c r="H66" s="19">
        <v>0</v>
      </c>
      <c r="I66" s="19">
        <v>0</v>
      </c>
      <c r="J66" s="19">
        <v>0</v>
      </c>
      <c r="K66" s="35">
        <f t="shared" si="19"/>
        <v>-24821.600000000002</v>
      </c>
    </row>
    <row r="67" spans="1:11" ht="18.75" customHeight="1">
      <c r="A67" s="12" t="s">
        <v>52</v>
      </c>
      <c r="B67" s="35">
        <v>-250004.17</v>
      </c>
      <c r="C67" s="35">
        <v>-989.2</v>
      </c>
      <c r="D67" s="35">
        <v>-86527.03</v>
      </c>
      <c r="E67" s="35">
        <v>-366527.74</v>
      </c>
      <c r="F67" s="35">
        <v>-371009.78</v>
      </c>
      <c r="G67" s="35">
        <v>-263025.13</v>
      </c>
      <c r="H67" s="19">
        <v>0</v>
      </c>
      <c r="I67" s="19">
        <v>0</v>
      </c>
      <c r="J67" s="19">
        <v>0</v>
      </c>
      <c r="K67" s="35">
        <f t="shared" si="19"/>
        <v>-1338083.0499999998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79</v>
      </c>
      <c r="B69" s="67">
        <f aca="true" t="shared" si="21" ref="B69:J69">SUM(B70:B99)</f>
        <v>-14510.95</v>
      </c>
      <c r="C69" s="67">
        <f t="shared" si="21"/>
        <v>-21138.72</v>
      </c>
      <c r="D69" s="67">
        <f t="shared" si="21"/>
        <v>-32023.54</v>
      </c>
      <c r="E69" s="67">
        <f t="shared" si="21"/>
        <v>-13964.76</v>
      </c>
      <c r="F69" s="67">
        <f t="shared" si="21"/>
        <v>-19583.81</v>
      </c>
      <c r="G69" s="67">
        <f t="shared" si="21"/>
        <v>-34749.73</v>
      </c>
      <c r="H69" s="67">
        <f t="shared" si="21"/>
        <v>-14319.05</v>
      </c>
      <c r="I69" s="67">
        <f t="shared" si="21"/>
        <v>-67885.14</v>
      </c>
      <c r="J69" s="67">
        <f t="shared" si="21"/>
        <v>-10377.62</v>
      </c>
      <c r="K69" s="67">
        <f t="shared" si="19"/>
        <v>-228553.31999999995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-73.48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7">
        <f t="shared" si="19"/>
        <v>-86.28000000000002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7">
        <v>-2351.33</v>
      </c>
      <c r="J72" s="19">
        <v>0</v>
      </c>
      <c r="K72" s="67">
        <f t="shared" si="19"/>
        <v>-3847.99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-60000</v>
      </c>
    </row>
    <row r="74" spans="1:11" ht="18.75" customHeight="1">
      <c r="A74" s="34" t="s">
        <v>58</v>
      </c>
      <c r="B74" s="35">
        <v>-14510.95</v>
      </c>
      <c r="C74" s="35">
        <v>-21065.24</v>
      </c>
      <c r="D74" s="35">
        <v>-19913.81</v>
      </c>
      <c r="E74" s="35">
        <v>-13964.76</v>
      </c>
      <c r="F74" s="35">
        <v>-19190.48</v>
      </c>
      <c r="G74" s="35">
        <v>-29243.33</v>
      </c>
      <c r="H74" s="35">
        <v>-14319.05</v>
      </c>
      <c r="I74" s="35">
        <v>-5033.81</v>
      </c>
      <c r="J74" s="35">
        <v>-10377.62</v>
      </c>
      <c r="K74" s="67">
        <f t="shared" si="19"/>
        <v>-147619.05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19">
        <v>0</v>
      </c>
      <c r="C84" s="19">
        <v>0</v>
      </c>
      <c r="D84" s="19">
        <v>-11000</v>
      </c>
      <c r="E84" s="19">
        <v>0</v>
      </c>
      <c r="F84" s="19">
        <v>0</v>
      </c>
      <c r="G84" s="19">
        <v>-5500</v>
      </c>
      <c r="H84" s="19">
        <v>0</v>
      </c>
      <c r="I84" s="67">
        <v>-500</v>
      </c>
      <c r="J84" s="19">
        <v>0</v>
      </c>
      <c r="K84" s="67">
        <f t="shared" si="19"/>
        <v>-17000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135</v>
      </c>
      <c r="B101" s="19">
        <v>178012.39</v>
      </c>
      <c r="C101" s="19">
        <v>253430.32</v>
      </c>
      <c r="D101" s="19">
        <v>298315.73</v>
      </c>
      <c r="E101" s="19">
        <v>167531.59</v>
      </c>
      <c r="F101" s="19">
        <v>230858.39</v>
      </c>
      <c r="G101" s="19">
        <v>323024.63</v>
      </c>
      <c r="H101" s="19">
        <v>170109.86</v>
      </c>
      <c r="I101" s="19">
        <v>30586.51</v>
      </c>
      <c r="J101" s="19">
        <v>50756.14</v>
      </c>
      <c r="K101" s="67">
        <f>SUM(B101:J101)</f>
        <v>1702625.5599999996</v>
      </c>
      <c r="L101" s="55"/>
    </row>
    <row r="102" spans="1:13" ht="18.75" customHeight="1">
      <c r="A102" s="16" t="s">
        <v>101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  <c r="M102" s="77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83</v>
      </c>
      <c r="B104" s="24">
        <f aca="true" t="shared" si="22" ref="B104:H104">+B105+B106</f>
        <v>1518897.0299999996</v>
      </c>
      <c r="C104" s="24">
        <f t="shared" si="22"/>
        <v>2569379.92</v>
      </c>
      <c r="D104" s="24">
        <f t="shared" si="22"/>
        <v>2973805.8099999996</v>
      </c>
      <c r="E104" s="24">
        <f t="shared" si="22"/>
        <v>1342913.88</v>
      </c>
      <c r="F104" s="24">
        <f t="shared" si="22"/>
        <v>1967318.1900000004</v>
      </c>
      <c r="G104" s="24">
        <f t="shared" si="22"/>
        <v>2998419.5</v>
      </c>
      <c r="H104" s="24">
        <f t="shared" si="22"/>
        <v>1685880.4599999997</v>
      </c>
      <c r="I104" s="24">
        <f>+I105+I106</f>
        <v>591484.52</v>
      </c>
      <c r="J104" s="24">
        <f>+J105+J106</f>
        <v>1034995.24</v>
      </c>
      <c r="K104" s="48">
        <f>SUM(B104:J104)</f>
        <v>16683094.549999997</v>
      </c>
      <c r="L104" s="54"/>
    </row>
    <row r="105" spans="1:12" ht="18" customHeight="1">
      <c r="A105" s="16" t="s">
        <v>82</v>
      </c>
      <c r="B105" s="24">
        <f aca="true" t="shared" si="23" ref="B105:J105">+B48+B62+B69+B101</f>
        <v>1499592.1399999997</v>
      </c>
      <c r="C105" s="24">
        <f t="shared" si="23"/>
        <v>2545166.9899999998</v>
      </c>
      <c r="D105" s="24">
        <f t="shared" si="23"/>
        <v>2947622.4499999997</v>
      </c>
      <c r="E105" s="24">
        <f t="shared" si="23"/>
        <v>1319936.8399999999</v>
      </c>
      <c r="F105" s="24">
        <f t="shared" si="23"/>
        <v>1943143.0900000003</v>
      </c>
      <c r="G105" s="24">
        <f t="shared" si="23"/>
        <v>2967747.57</v>
      </c>
      <c r="H105" s="24">
        <f t="shared" si="23"/>
        <v>1665303.7399999998</v>
      </c>
      <c r="I105" s="24">
        <f t="shared" si="23"/>
        <v>591484.52</v>
      </c>
      <c r="J105" s="24">
        <f t="shared" si="23"/>
        <v>1020631.6</v>
      </c>
      <c r="K105" s="48">
        <f>SUM(B105:J105)</f>
        <v>16500628.94</v>
      </c>
      <c r="L105" s="54"/>
    </row>
    <row r="106" spans="1:11" ht="18.75" customHeight="1">
      <c r="A106" s="16" t="s">
        <v>99</v>
      </c>
      <c r="B106" s="24">
        <f aca="true" t="shared" si="24" ref="B106:J106">IF(+B57+B102+B107&lt;0,0,(B57+B102+B107))</f>
        <v>19304.89</v>
      </c>
      <c r="C106" s="24">
        <f t="shared" si="24"/>
        <v>24212.93</v>
      </c>
      <c r="D106" s="24">
        <f t="shared" si="24"/>
        <v>26183.36</v>
      </c>
      <c r="E106" s="24">
        <f t="shared" si="24"/>
        <v>22977.04</v>
      </c>
      <c r="F106" s="24">
        <f t="shared" si="24"/>
        <v>24175.1</v>
      </c>
      <c r="G106" s="24">
        <f t="shared" si="24"/>
        <v>30671.93</v>
      </c>
      <c r="H106" s="24">
        <f t="shared" si="24"/>
        <v>20576.72</v>
      </c>
      <c r="I106" s="19">
        <f t="shared" si="24"/>
        <v>0</v>
      </c>
      <c r="J106" s="24">
        <f t="shared" si="24"/>
        <v>14363.64</v>
      </c>
      <c r="K106" s="48">
        <f>SUM(B106:J106)</f>
        <v>182465.61</v>
      </c>
    </row>
    <row r="107" spans="1:13" ht="18.75" customHeight="1">
      <c r="A107" s="16" t="s">
        <v>84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3" ht="18.75" customHeight="1">
      <c r="A108" s="16" t="s">
        <v>100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  <c r="M108" s="77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2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78"/>
    </row>
    <row r="111" spans="1:11" ht="18.75" customHeight="1">
      <c r="A111" s="8"/>
      <c r="B111" s="45"/>
      <c r="C111" s="45"/>
      <c r="D111" s="45"/>
      <c r="E111" s="45"/>
      <c r="F111" s="45"/>
      <c r="G111" s="45"/>
      <c r="H111" s="45"/>
      <c r="I111" s="45"/>
      <c r="J111" s="45"/>
      <c r="K111" s="45"/>
    </row>
    <row r="112" spans="1:12" ht="18.75" customHeight="1">
      <c r="A112" s="25" t="s">
        <v>69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SUM(K113:K131)</f>
        <v>16683094.56</v>
      </c>
      <c r="L112" s="54"/>
    </row>
    <row r="113" spans="1:11" ht="18.75" customHeight="1">
      <c r="A113" s="26" t="s">
        <v>70</v>
      </c>
      <c r="B113" s="27">
        <f>195246.9+2590.72</f>
        <v>197837.62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197837.62</v>
      </c>
    </row>
    <row r="114" spans="1:11" ht="18.75" customHeight="1">
      <c r="A114" s="26" t="s">
        <v>71</v>
      </c>
      <c r="B114" s="27">
        <f>1304345.24+16714.17</f>
        <v>1321059.41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1">SUM(B114:J114)</f>
        <v>1321059.41</v>
      </c>
    </row>
    <row r="115" spans="1:11" ht="18.75" customHeight="1">
      <c r="A115" s="26" t="s">
        <v>72</v>
      </c>
      <c r="B115" s="40">
        <v>0</v>
      </c>
      <c r="C115" s="27">
        <f>2545240.47+24139.45</f>
        <v>2569379.9200000004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2569379.9200000004</v>
      </c>
    </row>
    <row r="116" spans="1:11" ht="18.75" customHeight="1">
      <c r="A116" s="26" t="s">
        <v>73</v>
      </c>
      <c r="B116" s="40">
        <v>0</v>
      </c>
      <c r="C116" s="40">
        <v>0</v>
      </c>
      <c r="D116" s="27">
        <f>2947628.85+26176.96</f>
        <v>2973805.81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2973805.81</v>
      </c>
    </row>
    <row r="117" spans="1:11" ht="18.75" customHeight="1">
      <c r="A117" s="26" t="s">
        <v>118</v>
      </c>
      <c r="B117" s="40">
        <v>0</v>
      </c>
      <c r="C117" s="40">
        <v>0</v>
      </c>
      <c r="D117" s="40">
        <v>0</v>
      </c>
      <c r="E117" s="27">
        <f>1187943.16+20679.34</f>
        <v>1208622.5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1208622.5</v>
      </c>
    </row>
    <row r="118" spans="1:11" ht="18.75" customHeight="1">
      <c r="A118" s="26" t="s">
        <v>119</v>
      </c>
      <c r="B118" s="40">
        <v>0</v>
      </c>
      <c r="C118" s="40">
        <v>0</v>
      </c>
      <c r="D118" s="40">
        <v>0</v>
      </c>
      <c r="E118" s="27">
        <f>2297.7+131993.68</f>
        <v>134291.38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134291.38</v>
      </c>
    </row>
    <row r="119" spans="1:11" ht="18.75" customHeight="1">
      <c r="A119" s="68" t="s">
        <v>120</v>
      </c>
      <c r="B119" s="40">
        <v>0</v>
      </c>
      <c r="C119" s="40">
        <v>0</v>
      </c>
      <c r="D119" s="40">
        <v>0</v>
      </c>
      <c r="E119" s="40">
        <v>0</v>
      </c>
      <c r="F119" s="27">
        <f>423216.57+4049.33</f>
        <v>427265.9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427265.9</v>
      </c>
    </row>
    <row r="120" spans="1:11" ht="18.75" customHeight="1">
      <c r="A120" s="68" t="s">
        <v>121</v>
      </c>
      <c r="B120" s="40">
        <v>0</v>
      </c>
      <c r="C120" s="40">
        <v>0</v>
      </c>
      <c r="D120" s="40">
        <v>0</v>
      </c>
      <c r="E120" s="40">
        <v>0</v>
      </c>
      <c r="F120" s="27">
        <f>753745.21+9343.68</f>
        <v>763088.89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763088.89</v>
      </c>
    </row>
    <row r="121" spans="1:11" ht="18.75" customHeight="1">
      <c r="A121" s="68" t="s">
        <v>122</v>
      </c>
      <c r="B121" s="40">
        <v>0</v>
      </c>
      <c r="C121" s="40">
        <v>0</v>
      </c>
      <c r="D121" s="40">
        <v>0</v>
      </c>
      <c r="E121" s="40">
        <v>0</v>
      </c>
      <c r="F121" s="27">
        <f>81417.69+10782.09</f>
        <v>92199.78</v>
      </c>
      <c r="G121" s="40">
        <v>0</v>
      </c>
      <c r="H121" s="40">
        <v>0</v>
      </c>
      <c r="I121" s="40">
        <v>0</v>
      </c>
      <c r="J121" s="40">
        <v>0</v>
      </c>
      <c r="K121" s="41">
        <f t="shared" si="25"/>
        <v>92199.78</v>
      </c>
    </row>
    <row r="122" spans="1:11" ht="18.75" customHeight="1">
      <c r="A122" s="68" t="s">
        <v>123</v>
      </c>
      <c r="B122" s="70">
        <v>0</v>
      </c>
      <c r="C122" s="70">
        <v>0</v>
      </c>
      <c r="D122" s="70">
        <v>0</v>
      </c>
      <c r="E122" s="70">
        <v>0</v>
      </c>
      <c r="F122" s="71">
        <f>684763.63</f>
        <v>684763.63</v>
      </c>
      <c r="G122" s="70">
        <v>0</v>
      </c>
      <c r="H122" s="70">
        <v>0</v>
      </c>
      <c r="I122" s="70">
        <v>0</v>
      </c>
      <c r="J122" s="70">
        <v>0</v>
      </c>
      <c r="K122" s="71">
        <f t="shared" si="25"/>
        <v>684763.63</v>
      </c>
    </row>
    <row r="123" spans="1:11" ht="18.75" customHeight="1">
      <c r="A123" s="68" t="s">
        <v>124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f>887951.99+4832.89</f>
        <v>892784.88</v>
      </c>
      <c r="H123" s="40">
        <v>0</v>
      </c>
      <c r="I123" s="40">
        <v>0</v>
      </c>
      <c r="J123" s="40">
        <v>0</v>
      </c>
      <c r="K123" s="41">
        <f t="shared" si="25"/>
        <v>892784.88</v>
      </c>
    </row>
    <row r="124" spans="1:11" ht="18.75" customHeight="1">
      <c r="A124" s="68" t="s">
        <v>125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f>9632.04+59355.08</f>
        <v>68987.12</v>
      </c>
      <c r="H124" s="40">
        <v>0</v>
      </c>
      <c r="I124" s="40">
        <v>0</v>
      </c>
      <c r="J124" s="40">
        <v>0</v>
      </c>
      <c r="K124" s="41">
        <f t="shared" si="25"/>
        <v>68987.12</v>
      </c>
    </row>
    <row r="125" spans="1:11" ht="18.75" customHeight="1">
      <c r="A125" s="68" t="s">
        <v>126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f>415188.78+13253.64</f>
        <v>428442.42000000004</v>
      </c>
      <c r="H125" s="40">
        <v>0</v>
      </c>
      <c r="I125" s="40">
        <v>0</v>
      </c>
      <c r="J125" s="40">
        <v>0</v>
      </c>
      <c r="K125" s="41">
        <f t="shared" si="25"/>
        <v>428442.42000000004</v>
      </c>
    </row>
    <row r="126" spans="1:11" ht="18.75" customHeight="1">
      <c r="A126" s="68" t="s">
        <v>127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f>436556.61+2946.96</f>
        <v>439503.57</v>
      </c>
      <c r="H126" s="40">
        <v>0</v>
      </c>
      <c r="I126" s="40">
        <v>0</v>
      </c>
      <c r="J126" s="40">
        <v>0</v>
      </c>
      <c r="K126" s="41">
        <f t="shared" si="25"/>
        <v>439503.57</v>
      </c>
    </row>
    <row r="127" spans="1:11" ht="18.75" customHeight="1">
      <c r="A127" s="68" t="s">
        <v>128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27">
        <f>1168701.51</f>
        <v>1168701.51</v>
      </c>
      <c r="H127" s="40">
        <v>0</v>
      </c>
      <c r="I127" s="40">
        <v>0</v>
      </c>
      <c r="J127" s="40">
        <v>0</v>
      </c>
      <c r="K127" s="41">
        <f t="shared" si="25"/>
        <v>1168701.51</v>
      </c>
    </row>
    <row r="128" spans="1:11" ht="18.75" customHeight="1">
      <c r="A128" s="68" t="s">
        <v>129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f>594513.43+7825.33</f>
        <v>602338.76</v>
      </c>
      <c r="I128" s="40">
        <v>0</v>
      </c>
      <c r="J128" s="40">
        <v>0</v>
      </c>
      <c r="K128" s="41">
        <f t="shared" si="25"/>
        <v>602338.76</v>
      </c>
    </row>
    <row r="129" spans="1:11" ht="18.75" customHeight="1">
      <c r="A129" s="68" t="s">
        <v>130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27">
        <f>1070790.3+12751.39</f>
        <v>1083541.69</v>
      </c>
      <c r="I129" s="40">
        <v>0</v>
      </c>
      <c r="J129" s="40">
        <v>0</v>
      </c>
      <c r="K129" s="41">
        <f t="shared" si="25"/>
        <v>1083541.69</v>
      </c>
    </row>
    <row r="130" spans="1:11" ht="18.75" customHeight="1">
      <c r="A130" s="68" t="s">
        <v>131</v>
      </c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27">
        <v>591484.52</v>
      </c>
      <c r="J130" s="40">
        <v>0</v>
      </c>
      <c r="K130" s="41">
        <f t="shared" si="25"/>
        <v>591484.52</v>
      </c>
    </row>
    <row r="131" spans="1:11" ht="18.75" customHeight="1">
      <c r="A131" s="69" t="s">
        <v>132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3">
        <f>1020631.61+14363.64</f>
        <v>1034995.25</v>
      </c>
      <c r="K131" s="44">
        <f t="shared" si="25"/>
        <v>1034995.25</v>
      </c>
    </row>
    <row r="132" spans="1:11" ht="18.75" customHeight="1">
      <c r="A132" s="76" t="s">
        <v>134</v>
      </c>
      <c r="B132" s="50">
        <v>0</v>
      </c>
      <c r="C132" s="50">
        <v>0</v>
      </c>
      <c r="D132" s="50">
        <v>0</v>
      </c>
      <c r="E132" s="50">
        <v>0</v>
      </c>
      <c r="F132" s="50">
        <v>0</v>
      </c>
      <c r="G132" s="50">
        <v>0</v>
      </c>
      <c r="H132" s="50">
        <v>0</v>
      </c>
      <c r="I132" s="50">
        <v>0</v>
      </c>
      <c r="J132" s="50">
        <f>J104-J131</f>
        <v>-0.010000000009313226</v>
      </c>
      <c r="K132" s="51"/>
    </row>
    <row r="133" ht="18.75" customHeight="1">
      <c r="A133" s="39" t="s">
        <v>136</v>
      </c>
    </row>
    <row r="134" ht="18.75" customHeight="1">
      <c r="A134" s="39"/>
    </row>
    <row r="135" ht="15.75">
      <c r="A135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2015-08-25T13:36:28Z</cp:lastPrinted>
  <dcterms:created xsi:type="dcterms:W3CDTF">2012-11-28T17:54:39Z</dcterms:created>
  <dcterms:modified xsi:type="dcterms:W3CDTF">2017-06-22T22:06:58Z</dcterms:modified>
  <cp:category/>
  <cp:version/>
  <cp:contentType/>
  <cp:contentStatus/>
</cp:coreProperties>
</file>