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</externalReferences>
  <definedNames>
    <definedName name="_xlnm.Print_Titles" localSheetId="0">'DETALHAMENTO'!$1:$6</definedName>
  </definedNames>
  <calcPr fullCalcOnLoad="1"/>
</workbook>
</file>

<file path=xl/sharedStrings.xml><?xml version="1.0" encoding="utf-8"?>
<sst xmlns="http://schemas.openxmlformats.org/spreadsheetml/2006/main" count="106" uniqueCount="104">
  <si>
    <t>Tarifa do dia:</t>
  </si>
  <si>
    <t>DISCRIMINAÇÃO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</si>
  <si>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</si>
  <si>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</si>
  <si>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</si>
  <si>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</si>
  <si>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</si>
  <si>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</si>
  <si>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</si>
  <si>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</si>
  <si>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</si>
  <si>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</si>
  <si>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</si>
  <si>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</si>
  <si>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</si>
  <si>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</si>
  <si>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</si>
  <si>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</si>
  <si>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</si>
  <si>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</si>
  <si>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</si>
  <si>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</si>
  <si>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</si>
  <si>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</si>
  <si>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3.1</t>
  </si>
  <si>
    <t>4.0</t>
  </si>
  <si>
    <t>4.1</t>
  </si>
  <si>
    <t>Área 6.0</t>
  </si>
  <si>
    <t>Área 7.0</t>
  </si>
  <si>
    <t>Área 6.1</t>
  </si>
  <si>
    <t>Área 8.0</t>
  </si>
  <si>
    <t>Área 8.1</t>
  </si>
  <si>
    <t>Área 5.0</t>
  </si>
  <si>
    <t>Empresa Transunião Transporte S/A</t>
  </si>
  <si>
    <t>DEMONSTRATIVO DE REMUNERAÇÃO DO SUBSISTEMA LOCAL</t>
  </si>
  <si>
    <t>Pêssego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</si>
  <si>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</si>
  <si>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</si>
  <si>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</si>
  <si>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</si>
  <si>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</si>
  <si>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</si>
  <si>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</si>
  <si>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Allibus Transportes Ltda</t>
  </si>
  <si>
    <t>Qualibus Qualidade em Transporte S/A</t>
  </si>
  <si>
    <t>1.3.1. Idosos/Pessoas com Deficiência</t>
  </si>
  <si>
    <t>1.3.2. Estudante</t>
  </si>
  <si>
    <t>2. Tarifa de Remuneração por Passageiro Transportado (2.1 + 2.2)</t>
  </si>
  <si>
    <t>2.1. Pelo Transporte de Passageiros</t>
  </si>
  <si>
    <t>2.2.  Pela Instalação de Validadores Eletrônicos</t>
  </si>
  <si>
    <t>3. Remuneração dos Validadores Eletrônicos ( 3.1 x 3.2)</t>
  </si>
  <si>
    <t>3.1.  Quantidade de Validadores Remunerados</t>
  </si>
  <si>
    <t>3.2.  Remuneração por Validador</t>
  </si>
  <si>
    <t xml:space="preserve">4. Remuneração Bruta do Operador </t>
  </si>
  <si>
    <t>4.1. Pelo Transporte de Passageiros (1 x 2.1)</t>
  </si>
  <si>
    <t xml:space="preserve">4.2. Pela instalação dos Validadores Eletrônicos (1x2.2) </t>
  </si>
  <si>
    <t>4.3. Remuneração de Validadores Eletrônicos (3)</t>
  </si>
  <si>
    <t>4.1. Remuneração pelo Serviço Atende</t>
  </si>
  <si>
    <t>5. Acertos Financeiros (5.1. + 5.2. + 5.3. + 5.4.)</t>
  </si>
  <si>
    <t>5.1. Compensação da Receita Antecipada (5.1.1. + 5.1.2.)</t>
  </si>
  <si>
    <t>5.1.1. Retida na Catraca (1.1.1. x Tarifa do Dia)</t>
  </si>
  <si>
    <t>5.1.2. Ajuste de Bordo (1.1.1.2.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</si>
  <si>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</si>
  <si>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</si>
  <si>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</si>
  <si>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</si>
  <si>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</si>
  <si>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</si>
  <si>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</t>
  </si>
  <si>
    <t>5.2.7. Retenção/Devolução - instalação de  validadores</t>
  </si>
  <si>
    <t>5.4. Revisão de Remuneração pelo Serviço Atende</t>
  </si>
  <si>
    <t>6. Remuneração Líquida a Pagar às Empresas (4. + 5.)</t>
  </si>
  <si>
    <t>7. Distribuição da Remuneração entre as Empresas</t>
  </si>
  <si>
    <t>7.1. Spencer</t>
  </si>
  <si>
    <t>7.2. Norte Buss</t>
  </si>
  <si>
    <t>7.3. Transunião</t>
  </si>
  <si>
    <t>7.4. Qualibus</t>
  </si>
  <si>
    <t>7.5. Pêssego Transportes</t>
  </si>
  <si>
    <t>7.6. Allibus  Transportes</t>
  </si>
  <si>
    <t xml:space="preserve">7.7. Move - SP </t>
  </si>
  <si>
    <t>7.8. Imperial Transportes</t>
  </si>
  <si>
    <t>7.9. Transwolff</t>
  </si>
  <si>
    <t>7.10. A2 Transportes</t>
  </si>
  <si>
    <t>7.11. Transwolff</t>
  </si>
  <si>
    <t xml:space="preserve">7.12. Transcap </t>
  </si>
  <si>
    <t>7.13. Alfa Rodobus</t>
  </si>
  <si>
    <t>8.1. Spencer</t>
  </si>
  <si>
    <t>8.2. Norte Buss</t>
  </si>
  <si>
    <t>8.3. Transunião</t>
  </si>
  <si>
    <t>8.4. Qualibus</t>
  </si>
  <si>
    <t>8.5. Pêssego Transportes</t>
  </si>
  <si>
    <t>8.6. Allibus Transportes</t>
  </si>
  <si>
    <t>8.7. Move - SP</t>
  </si>
  <si>
    <t>8.8. Imperial</t>
  </si>
  <si>
    <t>8.9. Transwolff</t>
  </si>
  <si>
    <t>8.10. A2 Transportes</t>
  </si>
  <si>
    <t>8.11. Transwolff</t>
  </si>
  <si>
    <t>8.12. Transcap</t>
  </si>
  <si>
    <t>8.13.  Alfa Rodobus</t>
  </si>
  <si>
    <t>OPERAÇÃO 01 A 31/01/17 - VENCIMENTO 13/01/17 A 14/02/17</t>
  </si>
  <si>
    <t>5.2.8. Aquisição de validador (Empresa 1 e Prodata)</t>
  </si>
  <si>
    <t>8. Tarifa de Remuneração por Passageiro (2)</t>
  </si>
  <si>
    <t>5.3. Revisão de Remuneração pelo Transporte Coletivo (1)</t>
  </si>
  <si>
    <t>Nota:    (1)   Revisão de passageiros transportados, mês de dezembro/2016, todas as áreas. Total de 272.607 passageiros.
                     Remuneração da rede da madrugada, dezembro/16, todas as áreas.
                     Reembolso pedágio, área 1, linha 1015-10
             (2)   Tarifa de remuneração de cada empresa considerando o  reequilibrio interno estabelecido e informado pelo consórcio. Não consideram os acertos financeiros previstos no item 7.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</si>
</sst>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  <numFmt numFmtId="185" formatCode="_-&quot;R$&quot;\ * #,##0.0000_-;\-&quot;R$&quot;\ * #,##0.0000_-;_-&quot;R$&quot;\ * &quot;-&quot;????_-;_-@_-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7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left" vertical="center" indent="1"/>
    </xf>
    <xf numFmtId="0" fontId="4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44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2" fillId="0" borderId="12" xfId="0" applyFont="1" applyFill="1" applyBorder="1" applyAlignment="1">
      <alignment horizontal="left" vertical="center" indent="1"/>
    </xf>
    <xf numFmtId="172" fontId="42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2" fillId="0" borderId="10" xfId="52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indent="3"/>
    </xf>
    <xf numFmtId="172" fontId="42" fillId="0" borderId="10" xfId="52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2" fillId="0" borderId="10" xfId="0" applyFont="1" applyFill="1" applyBorder="1" applyAlignment="1">
      <alignment horizontal="left" vertical="center" indent="2"/>
    </xf>
    <xf numFmtId="172" fontId="42" fillId="0" borderId="10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171" fontId="42" fillId="0" borderId="10" xfId="52" applyFont="1" applyFill="1" applyBorder="1" applyAlignment="1">
      <alignment vertical="center"/>
    </xf>
    <xf numFmtId="171" fontId="42" fillId="0" borderId="10" xfId="45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vertical="center"/>
    </xf>
    <xf numFmtId="174" fontId="42" fillId="0" borderId="10" xfId="45" applyNumberFormat="1" applyFont="1" applyFill="1" applyBorder="1" applyAlignment="1">
      <alignment horizontal="center" vertical="center"/>
    </xf>
    <xf numFmtId="171" fontId="42" fillId="0" borderId="10" xfId="45" applyNumberFormat="1" applyFont="1" applyFill="1" applyBorder="1" applyAlignment="1">
      <alignment vertical="center"/>
    </xf>
    <xf numFmtId="170" fontId="42" fillId="0" borderId="10" xfId="45" applyNumberFormat="1" applyFont="1" applyFill="1" applyBorder="1" applyAlignment="1">
      <alignment horizontal="center" vertical="center"/>
    </xf>
    <xf numFmtId="170" fontId="42" fillId="0" borderId="10" xfId="45" applyNumberFormat="1" applyFont="1" applyFill="1" applyBorder="1" applyAlignment="1">
      <alignment vertical="center"/>
    </xf>
    <xf numFmtId="171" fontId="42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44" fontId="42" fillId="0" borderId="10" xfId="45" applyFont="1" applyFill="1" applyBorder="1" applyAlignment="1">
      <alignment vertical="center"/>
    </xf>
    <xf numFmtId="171" fontId="0" fillId="0" borderId="10" xfId="45" applyNumberFormat="1" applyFont="1" applyBorder="1" applyAlignment="1">
      <alignment vertical="center"/>
    </xf>
    <xf numFmtId="171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44" fontId="42" fillId="0" borderId="14" xfId="45" applyFont="1" applyFill="1" applyBorder="1" applyAlignment="1">
      <alignment vertical="center"/>
    </xf>
    <xf numFmtId="0" fontId="42" fillId="0" borderId="14" xfId="0" applyFont="1" applyFill="1" applyBorder="1" applyAlignment="1">
      <alignment horizontal="left" vertical="center" indent="2"/>
    </xf>
    <xf numFmtId="171" fontId="42" fillId="0" borderId="10" xfId="45" applyNumberFormat="1" applyFont="1" applyBorder="1" applyAlignment="1">
      <alignment vertical="center"/>
    </xf>
    <xf numFmtId="44" fontId="42" fillId="0" borderId="10" xfId="45" applyFont="1" applyBorder="1" applyAlignment="1">
      <alignment vertical="center"/>
    </xf>
    <xf numFmtId="0" fontId="42" fillId="0" borderId="12" xfId="0" applyFont="1" applyFill="1" applyBorder="1" applyAlignment="1">
      <alignment horizontal="left" vertical="center" indent="2"/>
    </xf>
    <xf numFmtId="171" fontId="42" fillId="0" borderId="12" xfId="45" applyNumberFormat="1" applyFont="1" applyBorder="1" applyAlignment="1">
      <alignment vertical="center"/>
    </xf>
    <xf numFmtId="171" fontId="42" fillId="0" borderId="12" xfId="45" applyNumberFormat="1" applyFont="1" applyFill="1" applyBorder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2" fillId="0" borderId="10" xfId="52" applyNumberFormat="1" applyFont="1" applyBorder="1" applyAlignment="1">
      <alignment vertical="center"/>
    </xf>
    <xf numFmtId="173" fontId="42" fillId="0" borderId="14" xfId="52" applyNumberFormat="1" applyFont="1" applyBorder="1" applyAlignment="1">
      <alignment vertical="center"/>
    </xf>
    <xf numFmtId="171" fontId="42" fillId="0" borderId="10" xfId="52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vertical="center"/>
    </xf>
    <xf numFmtId="171" fontId="42" fillId="0" borderId="14" xfId="52" applyFont="1" applyFill="1" applyBorder="1" applyAlignment="1">
      <alignment vertical="center"/>
    </xf>
    <xf numFmtId="173" fontId="42" fillId="0" borderId="14" xfId="52" applyNumberFormat="1" applyFont="1" applyFill="1" applyBorder="1" applyAlignment="1">
      <alignment vertical="center"/>
    </xf>
    <xf numFmtId="170" fontId="42" fillId="0" borderId="14" xfId="45" applyNumberFormat="1" applyFont="1" applyFill="1" applyBorder="1" applyAlignment="1">
      <alignment vertical="center"/>
    </xf>
    <xf numFmtId="44" fontId="42" fillId="0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2"/>
    </xf>
    <xf numFmtId="0" fontId="42" fillId="34" borderId="10" xfId="0" applyFont="1" applyFill="1" applyBorder="1" applyAlignment="1">
      <alignment vertical="center"/>
    </xf>
    <xf numFmtId="171" fontId="42" fillId="34" borderId="10" xfId="52" applyFont="1" applyFill="1" applyBorder="1" applyAlignment="1">
      <alignment vertical="center"/>
    </xf>
    <xf numFmtId="0" fontId="42" fillId="34" borderId="10" xfId="0" applyFont="1" applyFill="1" applyBorder="1" applyAlignment="1">
      <alignment horizontal="left" vertical="center" indent="1"/>
    </xf>
    <xf numFmtId="44" fontId="42" fillId="34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3"/>
    </xf>
    <xf numFmtId="172" fontId="42" fillId="34" borderId="10" xfId="52" applyNumberFormat="1" applyFont="1" applyFill="1" applyBorder="1" applyAlignment="1">
      <alignment vertical="center"/>
    </xf>
    <xf numFmtId="0" fontId="42" fillId="35" borderId="10" xfId="0" applyFont="1" applyFill="1" applyBorder="1" applyAlignment="1">
      <alignment horizontal="left" vertical="center" indent="1"/>
    </xf>
    <xf numFmtId="44" fontId="42" fillId="35" borderId="10" xfId="45" applyFont="1" applyFill="1" applyBorder="1" applyAlignment="1">
      <alignment horizontal="center" vertical="center"/>
    </xf>
    <xf numFmtId="171" fontId="43" fillId="0" borderId="10" xfId="45" applyNumberFormat="1" applyFont="1" applyBorder="1" applyAlignment="1">
      <alignment vertical="center"/>
    </xf>
    <xf numFmtId="44" fontId="43" fillId="0" borderId="10" xfId="45" applyFont="1" applyFill="1" applyBorder="1" applyAlignment="1">
      <alignment vertical="center"/>
    </xf>
    <xf numFmtId="0" fontId="43" fillId="0" borderId="10" xfId="0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vertical="center"/>
    </xf>
    <xf numFmtId="171" fontId="43" fillId="34" borderId="10" xfId="52" applyFont="1" applyFill="1" applyBorder="1" applyAlignment="1">
      <alignment vertical="center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  <xf numFmtId="44" fontId="0" fillId="0" borderId="0" xfId="0" applyNumberFormat="1" applyFont="1" applyFill="1" applyAlignment="1">
      <alignment vertical="center"/>
    </xf>
    <xf numFmtId="0" fontId="42" fillId="0" borderId="15" xfId="0" applyFont="1" applyFill="1" applyBorder="1" applyAlignment="1">
      <alignment horizontal="left" vertical="center" wrapText="1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externalLink" Target="externalLinks/externalLink18.xml" /><Relationship Id="rId22" Type="http://schemas.openxmlformats.org/officeDocument/2006/relationships/externalLink" Target="externalLinks/externalLink19.xml" /><Relationship Id="rId23" Type="http://schemas.openxmlformats.org/officeDocument/2006/relationships/externalLink" Target="externalLinks/externalLink20.xml" /><Relationship Id="rId24" Type="http://schemas.openxmlformats.org/officeDocument/2006/relationships/externalLink" Target="externalLinks/externalLink21.xml" /><Relationship Id="rId25" Type="http://schemas.openxmlformats.org/officeDocument/2006/relationships/externalLink" Target="externalLinks/externalLink22.xml" /><Relationship Id="rId26" Type="http://schemas.openxmlformats.org/officeDocument/2006/relationships/externalLink" Target="externalLinks/externalLink23.xml" /><Relationship Id="rId27" Type="http://schemas.openxmlformats.org/officeDocument/2006/relationships/externalLink" Target="externalLinks/externalLink24.xml" /><Relationship Id="rId28" Type="http://schemas.openxmlformats.org/officeDocument/2006/relationships/externalLink" Target="externalLinks/externalLink25.xml" /><Relationship Id="rId29" Type="http://schemas.openxmlformats.org/officeDocument/2006/relationships/externalLink" Target="externalLinks/externalLink26.xml" /><Relationship Id="rId30" Type="http://schemas.openxmlformats.org/officeDocument/2006/relationships/externalLink" Target="externalLinks/externalLink27.xml" /><Relationship Id="rId31" Type="http://schemas.openxmlformats.org/officeDocument/2006/relationships/externalLink" Target="externalLinks/externalLink28.xml" /><Relationship Id="rId32" Type="http://schemas.openxmlformats.org/officeDocument/2006/relationships/externalLink" Target="externalLinks/externalLink29.xml" /><Relationship Id="rId33" Type="http://schemas.openxmlformats.org/officeDocument/2006/relationships/externalLink" Target="externalLinks/externalLink30.xml" /><Relationship Id="rId34" Type="http://schemas.openxmlformats.org/officeDocument/2006/relationships/externalLink" Target="externalLinks/externalLink31.xml" /><Relationship Id="rId3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93</xdr:row>
      <xdr:rowOff>0</xdr:rowOff>
    </xdr:from>
    <xdr:to>
      <xdr:col>2</xdr:col>
      <xdr:colOff>638175</xdr:colOff>
      <xdr:row>93</xdr:row>
      <xdr:rowOff>161925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2276475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638175</xdr:colOff>
      <xdr:row>93</xdr:row>
      <xdr:rowOff>161925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5900" y="2276475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638175</xdr:colOff>
      <xdr:row>93</xdr:row>
      <xdr:rowOff>161925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410825" y="2276475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ermissao-010117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Permissao-100117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Permissao-110117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Permissao-120117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Permissao-130117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Permissao-140117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Permissao-150117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Permissao-160117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Permissao-170117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Permissao-180117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Permissao-19011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Permissao-020117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Permissao-200117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Permissao-210117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Permissao-220117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Permissao-230117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Permissao-240117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Permissao-250117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Permissao-260117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Permissao-270117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Permissao-280117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Permissao-29011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Permissao-030117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Permissao-300117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Permissao-310117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Permissao-040117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Permissao-050117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Permissao-060117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Permissao-070117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Permissao-080117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Permissao-0901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TALHAMENTO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DETALHAMENTO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DETALHAMENTO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DETALHAMENTO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DETALHAMENTO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DETALHAMENTO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DETALHAMENTO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DETALHAMENTO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DETALHAMENTO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DETALHAMENTO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DETALHAMENT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ETALHAMENTO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DETALHAMENTO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DETALHAMENTO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DETALHAMENTO"/>
    </sheetNames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DETALHAMENTO"/>
    </sheetNames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DETALHAMENTO"/>
    </sheetNames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DETALHAMENTO"/>
    </sheetNames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DETALHAMENTO"/>
    </sheetNames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DETALHAMENTO"/>
    </sheetNames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DETALHAMENTO"/>
    </sheetNames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DETALHAMENTO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ETALHAMENTO"/>
    </sheetNames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DETALHAMENTO"/>
    </sheetNames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DETALHAMENTO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DETALHAMENTO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DETALHAMENTO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DETALHAMENTO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DETALHAMENTO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DETALHAMENTO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DETALHAMENT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Y94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4.00390625" style="1" customWidth="1"/>
    <col min="2" max="2" width="18.25390625" style="1" customWidth="1"/>
    <col min="3" max="3" width="17.25390625" style="1" customWidth="1"/>
    <col min="4" max="4" width="17.125" style="1" customWidth="1"/>
    <col min="5" max="5" width="15.75390625" style="1" customWidth="1"/>
    <col min="6" max="6" width="17.00390625" style="1" customWidth="1"/>
    <col min="7" max="7" width="17.50390625" style="1" customWidth="1"/>
    <col min="8" max="8" width="17.00390625" style="1" customWidth="1"/>
    <col min="9" max="9" width="19.125" style="1" customWidth="1"/>
    <col min="10" max="10" width="16.75390625" style="1" customWidth="1"/>
    <col min="11" max="11" width="16.875" style="1" customWidth="1"/>
    <col min="12" max="12" width="17.375" style="1" customWidth="1"/>
    <col min="13" max="13" width="17.625" style="1" bestFit="1" customWidth="1"/>
    <col min="14" max="14" width="20.125" style="1" bestFit="1" customWidth="1"/>
    <col min="15" max="15" width="9.00390625" style="1" customWidth="1"/>
    <col min="16" max="16" width="14.75390625" style="1" bestFit="1" customWidth="1"/>
    <col min="17" max="16384" width="9.00390625" style="1" customWidth="1"/>
  </cols>
  <sheetData>
    <row r="1" spans="1:14" ht="21">
      <c r="A1" s="66" t="s">
        <v>34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</row>
    <row r="2" spans="1:14" ht="21">
      <c r="A2" s="67" t="s">
        <v>99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</row>
    <row r="3" spans="1:14" ht="23.25" customHeight="1">
      <c r="A3" s="5"/>
      <c r="B3" s="6"/>
      <c r="C3" s="5" t="s">
        <v>0</v>
      </c>
      <c r="D3" s="7">
        <v>3.8</v>
      </c>
      <c r="E3" s="8"/>
      <c r="F3" s="8"/>
      <c r="G3" s="8"/>
      <c r="H3" s="8"/>
      <c r="I3" s="8"/>
      <c r="J3" s="8"/>
      <c r="K3" s="8"/>
      <c r="L3" s="8"/>
      <c r="M3" s="8"/>
      <c r="N3" s="5"/>
    </row>
    <row r="4" spans="1:14" ht="18.75" customHeight="1">
      <c r="A4" s="68" t="s">
        <v>1</v>
      </c>
      <c r="B4" s="68" t="s">
        <v>42</v>
      </c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9" t="s">
        <v>2</v>
      </c>
    </row>
    <row r="5" spans="1:14" ht="42" customHeight="1">
      <c r="A5" s="68"/>
      <c r="B5" s="4" t="s">
        <v>41</v>
      </c>
      <c r="C5" s="4" t="s">
        <v>41</v>
      </c>
      <c r="D5" s="4" t="s">
        <v>33</v>
      </c>
      <c r="E5" s="4" t="s">
        <v>44</v>
      </c>
      <c r="F5" s="4" t="s">
        <v>35</v>
      </c>
      <c r="G5" s="4" t="s">
        <v>43</v>
      </c>
      <c r="H5" s="4" t="s">
        <v>36</v>
      </c>
      <c r="I5" s="4" t="s">
        <v>37</v>
      </c>
      <c r="J5" s="4" t="s">
        <v>38</v>
      </c>
      <c r="K5" s="4" t="s">
        <v>37</v>
      </c>
      <c r="L5" s="4" t="s">
        <v>39</v>
      </c>
      <c r="M5" s="4" t="s">
        <v>40</v>
      </c>
      <c r="N5" s="68"/>
    </row>
    <row r="6" spans="1:14" ht="20.25" customHeight="1">
      <c r="A6" s="68"/>
      <c r="B6" s="3" t="s">
        <v>21</v>
      </c>
      <c r="C6" s="3" t="s">
        <v>22</v>
      </c>
      <c r="D6" s="3" t="s">
        <v>23</v>
      </c>
      <c r="E6" s="3" t="s">
        <v>24</v>
      </c>
      <c r="F6" s="3" t="s">
        <v>25</v>
      </c>
      <c r="G6" s="3" t="s">
        <v>26</v>
      </c>
      <c r="H6" s="3" t="s">
        <v>32</v>
      </c>
      <c r="I6" s="3" t="s">
        <v>27</v>
      </c>
      <c r="J6" s="3" t="s">
        <v>29</v>
      </c>
      <c r="K6" s="3" t="s">
        <v>28</v>
      </c>
      <c r="L6" s="3" t="s">
        <v>30</v>
      </c>
      <c r="M6" s="3" t="s">
        <v>31</v>
      </c>
      <c r="N6" s="68"/>
    </row>
    <row r="7" spans="1:25" ht="18.75" customHeight="1">
      <c r="A7" s="9" t="s">
        <v>3</v>
      </c>
      <c r="B7" s="10">
        <f>B8+B20+B24</f>
        <v>11358732</v>
      </c>
      <c r="C7" s="10">
        <f>C8+C20+C24</f>
        <v>8104107</v>
      </c>
      <c r="D7" s="10">
        <f>D8+D20+D24</f>
        <v>9076348</v>
      </c>
      <c r="E7" s="10">
        <f>E8+E20+E24</f>
        <v>1242937</v>
      </c>
      <c r="F7" s="10">
        <f aca="true" t="shared" si="0" ref="F7:M7">F8+F20+F24</f>
        <v>7424953</v>
      </c>
      <c r="G7" s="10">
        <f t="shared" si="0"/>
        <v>11690971</v>
      </c>
      <c r="H7" s="10">
        <f t="shared" si="0"/>
        <v>10608140</v>
      </c>
      <c r="I7" s="10">
        <f t="shared" si="0"/>
        <v>9878414</v>
      </c>
      <c r="J7" s="10">
        <f t="shared" si="0"/>
        <v>6912234</v>
      </c>
      <c r="K7" s="10">
        <f t="shared" si="0"/>
        <v>8753838</v>
      </c>
      <c r="L7" s="10">
        <f t="shared" si="0"/>
        <v>3230079</v>
      </c>
      <c r="M7" s="10">
        <f t="shared" si="0"/>
        <v>2044805</v>
      </c>
      <c r="N7" s="10">
        <f>+N8+N20+N24</f>
        <v>90325558</v>
      </c>
      <c r="O7"/>
      <c r="P7"/>
      <c r="Q7"/>
      <c r="R7"/>
      <c r="S7"/>
      <c r="T7"/>
      <c r="U7"/>
      <c r="V7"/>
      <c r="W7"/>
      <c r="X7"/>
      <c r="Y7"/>
    </row>
    <row r="8" spans="1:25" ht="18.75" customHeight="1">
      <c r="A8" s="11" t="s">
        <v>20</v>
      </c>
      <c r="B8" s="12">
        <f>+B9+B12+B16</f>
        <v>6071516</v>
      </c>
      <c r="C8" s="12">
        <f>+C9+C12+C16</f>
        <v>4577036</v>
      </c>
      <c r="D8" s="12">
        <f>+D9+D12+D16</f>
        <v>5467809</v>
      </c>
      <c r="E8" s="12">
        <f>+E9+E12+E16</f>
        <v>687959</v>
      </c>
      <c r="F8" s="12">
        <f aca="true" t="shared" si="1" ref="F8:M8">+F9+F12+F16</f>
        <v>4199159</v>
      </c>
      <c r="G8" s="12">
        <f t="shared" si="1"/>
        <v>6757337</v>
      </c>
      <c r="H8" s="12">
        <f t="shared" si="1"/>
        <v>5871387</v>
      </c>
      <c r="I8" s="12">
        <f t="shared" si="1"/>
        <v>5651164</v>
      </c>
      <c r="J8" s="12">
        <f t="shared" si="1"/>
        <v>3949186</v>
      </c>
      <c r="K8" s="12">
        <f t="shared" si="1"/>
        <v>4778679</v>
      </c>
      <c r="L8" s="12">
        <f t="shared" si="1"/>
        <v>1909842</v>
      </c>
      <c r="M8" s="12">
        <f t="shared" si="1"/>
        <v>1263709</v>
      </c>
      <c r="N8" s="12">
        <f>SUM(B8:M8)</f>
        <v>51184783</v>
      </c>
      <c r="O8"/>
      <c r="P8"/>
      <c r="Q8"/>
      <c r="R8"/>
      <c r="S8"/>
      <c r="T8"/>
      <c r="U8"/>
      <c r="V8"/>
      <c r="W8"/>
      <c r="X8"/>
      <c r="Y8"/>
    </row>
    <row r="9" spans="1:25" ht="18.75" customHeight="1">
      <c r="A9" s="13" t="s">
        <v>4</v>
      </c>
      <c r="B9" s="14">
        <v>629868</v>
      </c>
      <c r="C9" s="14">
        <v>596472</v>
      </c>
      <c r="D9" s="14">
        <v>472289</v>
      </c>
      <c r="E9" s="14">
        <v>51319</v>
      </c>
      <c r="F9" s="14">
        <v>388620</v>
      </c>
      <c r="G9" s="14">
        <v>703009</v>
      </c>
      <c r="H9" s="14">
        <v>792726</v>
      </c>
      <c r="I9" s="14">
        <v>422435</v>
      </c>
      <c r="J9" s="14">
        <v>514988</v>
      </c>
      <c r="K9" s="14">
        <v>439601</v>
      </c>
      <c r="L9" s="14">
        <v>236659</v>
      </c>
      <c r="M9" s="14">
        <v>160122</v>
      </c>
      <c r="N9" s="12">
        <f aca="true" t="shared" si="2" ref="N9:N19">SUM(B9:M9)</f>
        <v>5408108</v>
      </c>
      <c r="O9"/>
      <c r="P9"/>
      <c r="Q9"/>
      <c r="R9"/>
      <c r="S9"/>
      <c r="T9"/>
      <c r="U9"/>
      <c r="V9"/>
      <c r="W9"/>
      <c r="X9"/>
      <c r="Y9"/>
    </row>
    <row r="10" spans="1:25" ht="18.75" customHeight="1">
      <c r="A10" s="15" t="s">
        <v>5</v>
      </c>
      <c r="B10" s="14">
        <f>+B9-B11</f>
        <v>629868</v>
      </c>
      <c r="C10" s="14">
        <f>+C9-C11</f>
        <v>596472</v>
      </c>
      <c r="D10" s="14">
        <f>+D9-D11</f>
        <v>472289</v>
      </c>
      <c r="E10" s="14">
        <f>+E9-E11</f>
        <v>51319</v>
      </c>
      <c r="F10" s="14">
        <f aca="true" t="shared" si="3" ref="F10:M10">+F9-F11</f>
        <v>388620</v>
      </c>
      <c r="G10" s="14">
        <f t="shared" si="3"/>
        <v>703009</v>
      </c>
      <c r="H10" s="14">
        <f t="shared" si="3"/>
        <v>792726</v>
      </c>
      <c r="I10" s="14">
        <f t="shared" si="3"/>
        <v>422435</v>
      </c>
      <c r="J10" s="14">
        <f t="shared" si="3"/>
        <v>514988</v>
      </c>
      <c r="K10" s="14">
        <f t="shared" si="3"/>
        <v>439601</v>
      </c>
      <c r="L10" s="14">
        <f t="shared" si="3"/>
        <v>236659</v>
      </c>
      <c r="M10" s="14">
        <f t="shared" si="3"/>
        <v>160122</v>
      </c>
      <c r="N10" s="12">
        <f t="shared" si="2"/>
        <v>5408108</v>
      </c>
      <c r="O10"/>
      <c r="P10"/>
      <c r="Q10"/>
      <c r="R10"/>
      <c r="S10"/>
      <c r="T10"/>
      <c r="U10"/>
      <c r="V10"/>
      <c r="W10"/>
      <c r="X10"/>
      <c r="Y10"/>
    </row>
    <row r="11" spans="1:25" ht="18.75" customHeight="1">
      <c r="A11" s="15" t="s">
        <v>6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2">
        <f t="shared" si="2"/>
        <v>0</v>
      </c>
      <c r="O11"/>
      <c r="P11"/>
      <c r="Q11"/>
      <c r="R11"/>
      <c r="S11"/>
      <c r="T11"/>
      <c r="U11"/>
      <c r="V11"/>
      <c r="W11"/>
      <c r="X11"/>
      <c r="Y11"/>
    </row>
    <row r="12" spans="1:25" ht="18.75" customHeight="1">
      <c r="A12" s="16" t="s">
        <v>15</v>
      </c>
      <c r="B12" s="14">
        <f>B13+B14+B15</f>
        <v>4529149</v>
      </c>
      <c r="C12" s="14">
        <f>C13+C14+C15</f>
        <v>3388249</v>
      </c>
      <c r="D12" s="14">
        <f>D13+D14+D15</f>
        <v>4271125</v>
      </c>
      <c r="E12" s="14">
        <f>E13+E14+E15</f>
        <v>547796</v>
      </c>
      <c r="F12" s="14">
        <f aca="true" t="shared" si="4" ref="F12:M12">F13+F14+F15</f>
        <v>3233873</v>
      </c>
      <c r="G12" s="14">
        <f t="shared" si="4"/>
        <v>5132573</v>
      </c>
      <c r="H12" s="14">
        <f t="shared" si="4"/>
        <v>4290814</v>
      </c>
      <c r="I12" s="14">
        <f t="shared" si="4"/>
        <v>4381165</v>
      </c>
      <c r="J12" s="14">
        <f t="shared" si="4"/>
        <v>2863406</v>
      </c>
      <c r="K12" s="14">
        <f t="shared" si="4"/>
        <v>3508724</v>
      </c>
      <c r="L12" s="14">
        <f t="shared" si="4"/>
        <v>1416440</v>
      </c>
      <c r="M12" s="14">
        <f t="shared" si="4"/>
        <v>952256</v>
      </c>
      <c r="N12" s="12">
        <f t="shared" si="2"/>
        <v>38515570</v>
      </c>
      <c r="O12"/>
      <c r="P12"/>
      <c r="Q12"/>
      <c r="R12"/>
      <c r="S12"/>
      <c r="T12"/>
      <c r="U12"/>
      <c r="V12"/>
      <c r="W12"/>
      <c r="X12"/>
      <c r="Y12"/>
    </row>
    <row r="13" spans="1:25" ht="18.75" customHeight="1">
      <c r="A13" s="15" t="s">
        <v>7</v>
      </c>
      <c r="B13" s="14">
        <v>2375210</v>
      </c>
      <c r="C13" s="14">
        <v>1828569</v>
      </c>
      <c r="D13" s="14">
        <v>2165578</v>
      </c>
      <c r="E13" s="14">
        <v>290164</v>
      </c>
      <c r="F13" s="14">
        <v>1669105</v>
      </c>
      <c r="G13" s="14">
        <v>2681672</v>
      </c>
      <c r="H13" s="14">
        <v>2350391</v>
      </c>
      <c r="I13" s="14">
        <v>2351881</v>
      </c>
      <c r="J13" s="14">
        <v>1485109</v>
      </c>
      <c r="K13" s="14">
        <v>1817060</v>
      </c>
      <c r="L13" s="14">
        <v>717810</v>
      </c>
      <c r="M13" s="14">
        <v>464849</v>
      </c>
      <c r="N13" s="12">
        <f t="shared" si="2"/>
        <v>20197398</v>
      </c>
      <c r="O13"/>
      <c r="P13"/>
      <c r="Q13"/>
      <c r="R13"/>
      <c r="S13"/>
      <c r="T13"/>
      <c r="U13"/>
      <c r="V13"/>
      <c r="W13"/>
      <c r="X13"/>
      <c r="Y13"/>
    </row>
    <row r="14" spans="1:25" ht="18.75" customHeight="1">
      <c r="A14" s="15" t="s">
        <v>8</v>
      </c>
      <c r="B14" s="14">
        <v>2127355</v>
      </c>
      <c r="C14" s="14">
        <v>1529676</v>
      </c>
      <c r="D14" s="14">
        <v>2087165</v>
      </c>
      <c r="E14" s="14">
        <v>253455</v>
      </c>
      <c r="F14" s="14">
        <v>1542650</v>
      </c>
      <c r="G14" s="14">
        <v>2404818</v>
      </c>
      <c r="H14" s="14">
        <v>1908718</v>
      </c>
      <c r="I14" s="14">
        <v>2010879</v>
      </c>
      <c r="J14" s="14">
        <v>1358435</v>
      </c>
      <c r="K14" s="14">
        <v>1672104</v>
      </c>
      <c r="L14" s="14">
        <v>689402</v>
      </c>
      <c r="M14" s="14">
        <v>482451</v>
      </c>
      <c r="N14" s="12">
        <f t="shared" si="2"/>
        <v>18067108</v>
      </c>
      <c r="O14"/>
      <c r="P14"/>
      <c r="Q14"/>
      <c r="R14"/>
      <c r="S14"/>
      <c r="T14"/>
      <c r="U14"/>
      <c r="V14"/>
      <c r="W14"/>
      <c r="X14"/>
      <c r="Y14"/>
    </row>
    <row r="15" spans="1:25" ht="18.75" customHeight="1">
      <c r="A15" s="15" t="s">
        <v>9</v>
      </c>
      <c r="B15" s="14">
        <v>26584</v>
      </c>
      <c r="C15" s="14">
        <v>30004</v>
      </c>
      <c r="D15" s="14">
        <v>18382</v>
      </c>
      <c r="E15" s="14">
        <v>4177</v>
      </c>
      <c r="F15" s="14">
        <v>22118</v>
      </c>
      <c r="G15" s="14">
        <v>46083</v>
      </c>
      <c r="H15" s="14">
        <v>31705</v>
      </c>
      <c r="I15" s="14">
        <v>18405</v>
      </c>
      <c r="J15" s="14">
        <v>19862</v>
      </c>
      <c r="K15" s="14">
        <v>19560</v>
      </c>
      <c r="L15" s="14">
        <v>9228</v>
      </c>
      <c r="M15" s="14">
        <v>4956</v>
      </c>
      <c r="N15" s="12">
        <f t="shared" si="2"/>
        <v>251064</v>
      </c>
      <c r="O15"/>
      <c r="P15"/>
      <c r="Q15"/>
      <c r="R15"/>
      <c r="S15"/>
      <c r="T15"/>
      <c r="U15"/>
      <c r="V15"/>
      <c r="W15"/>
      <c r="X15"/>
      <c r="Y15"/>
    </row>
    <row r="16" spans="1:14" ht="18.75" customHeight="1">
      <c r="A16" s="16" t="s">
        <v>19</v>
      </c>
      <c r="B16" s="14">
        <f>B17+B18+B19</f>
        <v>912499</v>
      </c>
      <c r="C16" s="14">
        <f>C17+C18+C19</f>
        <v>592315</v>
      </c>
      <c r="D16" s="14">
        <f>D17+D18+D19</f>
        <v>724395</v>
      </c>
      <c r="E16" s="14">
        <f>E17+E18+E19</f>
        <v>88844</v>
      </c>
      <c r="F16" s="14">
        <f aca="true" t="shared" si="5" ref="F16:M16">F17+F18+F19</f>
        <v>576666</v>
      </c>
      <c r="G16" s="14">
        <f t="shared" si="5"/>
        <v>921755</v>
      </c>
      <c r="H16" s="14">
        <f t="shared" si="5"/>
        <v>787847</v>
      </c>
      <c r="I16" s="14">
        <f t="shared" si="5"/>
        <v>847564</v>
      </c>
      <c r="J16" s="14">
        <f t="shared" si="5"/>
        <v>570792</v>
      </c>
      <c r="K16" s="14">
        <f t="shared" si="5"/>
        <v>830354</v>
      </c>
      <c r="L16" s="14">
        <f t="shared" si="5"/>
        <v>256743</v>
      </c>
      <c r="M16" s="14">
        <f t="shared" si="5"/>
        <v>151331</v>
      </c>
      <c r="N16" s="12">
        <f t="shared" si="2"/>
        <v>7261105</v>
      </c>
    </row>
    <row r="17" spans="1:25" ht="18.75" customHeight="1">
      <c r="A17" s="15" t="s">
        <v>16</v>
      </c>
      <c r="B17" s="14">
        <v>462718</v>
      </c>
      <c r="C17" s="14">
        <v>321609</v>
      </c>
      <c r="D17" s="14">
        <v>325039</v>
      </c>
      <c r="E17" s="14">
        <v>44361</v>
      </c>
      <c r="F17" s="14">
        <v>283708</v>
      </c>
      <c r="G17" s="14">
        <v>480237</v>
      </c>
      <c r="H17" s="14">
        <v>414415</v>
      </c>
      <c r="I17" s="14">
        <v>438094</v>
      </c>
      <c r="J17" s="14">
        <v>286984</v>
      </c>
      <c r="K17" s="14">
        <v>416476</v>
      </c>
      <c r="L17" s="14">
        <v>128849</v>
      </c>
      <c r="M17" s="14">
        <v>71375</v>
      </c>
      <c r="N17" s="12">
        <f t="shared" si="2"/>
        <v>3673865</v>
      </c>
      <c r="O17"/>
      <c r="P17"/>
      <c r="Q17"/>
      <c r="R17"/>
      <c r="S17"/>
      <c r="T17"/>
      <c r="U17"/>
      <c r="V17"/>
      <c r="W17"/>
      <c r="X17"/>
      <c r="Y17"/>
    </row>
    <row r="18" spans="1:25" ht="18.75" customHeight="1">
      <c r="A18" s="15" t="s">
        <v>17</v>
      </c>
      <c r="B18" s="14">
        <v>448117</v>
      </c>
      <c r="C18" s="14">
        <v>269346</v>
      </c>
      <c r="D18" s="14">
        <v>398092</v>
      </c>
      <c r="E18" s="14">
        <v>44393</v>
      </c>
      <c r="F18" s="14">
        <v>291683</v>
      </c>
      <c r="G18" s="14">
        <v>439286</v>
      </c>
      <c r="H18" s="14">
        <v>371973</v>
      </c>
      <c r="I18" s="14">
        <v>408228</v>
      </c>
      <c r="J18" s="14">
        <v>282849</v>
      </c>
      <c r="K18" s="14">
        <v>413290</v>
      </c>
      <c r="L18" s="14">
        <v>127476</v>
      </c>
      <c r="M18" s="14">
        <v>79703</v>
      </c>
      <c r="N18" s="12">
        <f t="shared" si="2"/>
        <v>3574436</v>
      </c>
      <c r="O18"/>
      <c r="P18"/>
      <c r="Q18"/>
      <c r="R18"/>
      <c r="S18"/>
      <c r="T18"/>
      <c r="U18"/>
      <c r="V18"/>
      <c r="W18"/>
      <c r="X18"/>
      <c r="Y18"/>
    </row>
    <row r="19" spans="1:25" ht="18.75" customHeight="1">
      <c r="A19" s="15" t="s">
        <v>18</v>
      </c>
      <c r="B19" s="14">
        <v>1664</v>
      </c>
      <c r="C19" s="14">
        <v>1360</v>
      </c>
      <c r="D19" s="14">
        <v>1264</v>
      </c>
      <c r="E19" s="14">
        <v>90</v>
      </c>
      <c r="F19" s="14">
        <v>1275</v>
      </c>
      <c r="G19" s="14">
        <v>2232</v>
      </c>
      <c r="H19" s="14">
        <v>1459</v>
      </c>
      <c r="I19" s="14">
        <v>1242</v>
      </c>
      <c r="J19" s="14">
        <v>959</v>
      </c>
      <c r="K19" s="14">
        <v>588</v>
      </c>
      <c r="L19" s="14">
        <v>418</v>
      </c>
      <c r="M19" s="14">
        <v>253</v>
      </c>
      <c r="N19" s="12">
        <f t="shared" si="2"/>
        <v>12804</v>
      </c>
      <c r="O19"/>
      <c r="P19"/>
      <c r="Q19"/>
      <c r="R19"/>
      <c r="S19"/>
      <c r="T19"/>
      <c r="U19"/>
      <c r="V19"/>
      <c r="W19"/>
      <c r="X19"/>
      <c r="Y19"/>
    </row>
    <row r="20" spans="1:25" ht="18.75" customHeight="1">
      <c r="A20" s="17" t="s">
        <v>10</v>
      </c>
      <c r="B20" s="18">
        <f>B21+B22+B23</f>
        <v>3407516</v>
      </c>
      <c r="C20" s="18">
        <f>C21+C22+C23</f>
        <v>2048702</v>
      </c>
      <c r="D20" s="18">
        <f>D21+D22+D23</f>
        <v>2071890</v>
      </c>
      <c r="E20" s="18">
        <f>E21+E22+E23</f>
        <v>289550</v>
      </c>
      <c r="F20" s="18">
        <f aca="true" t="shared" si="6" ref="F20:M20">F21+F22+F23</f>
        <v>1772495</v>
      </c>
      <c r="G20" s="18">
        <f t="shared" si="6"/>
        <v>2744040</v>
      </c>
      <c r="H20" s="18">
        <f t="shared" si="6"/>
        <v>2812494</v>
      </c>
      <c r="I20" s="18">
        <f t="shared" si="6"/>
        <v>2796395</v>
      </c>
      <c r="J20" s="18">
        <f t="shared" si="6"/>
        <v>1773439</v>
      </c>
      <c r="K20" s="18">
        <f t="shared" si="6"/>
        <v>2763381</v>
      </c>
      <c r="L20" s="18">
        <f t="shared" si="6"/>
        <v>943798</v>
      </c>
      <c r="M20" s="18">
        <f t="shared" si="6"/>
        <v>582183</v>
      </c>
      <c r="N20" s="12">
        <f aca="true" t="shared" si="7" ref="N20:N26">SUM(B20:M20)</f>
        <v>24005883</v>
      </c>
      <c r="O20"/>
      <c r="P20"/>
      <c r="Q20"/>
      <c r="R20"/>
      <c r="S20"/>
      <c r="T20"/>
      <c r="U20"/>
      <c r="V20"/>
      <c r="W20"/>
      <c r="X20"/>
      <c r="Y20"/>
    </row>
    <row r="21" spans="1:25" ht="18.75" customHeight="1">
      <c r="A21" s="13" t="s">
        <v>11</v>
      </c>
      <c r="B21" s="14">
        <v>1952347</v>
      </c>
      <c r="C21" s="14">
        <v>1267906</v>
      </c>
      <c r="D21" s="14">
        <v>1220796</v>
      </c>
      <c r="E21" s="14">
        <v>176471</v>
      </c>
      <c r="F21" s="14">
        <v>1050360</v>
      </c>
      <c r="G21" s="14">
        <v>1652993</v>
      </c>
      <c r="H21" s="14">
        <v>1727274</v>
      </c>
      <c r="I21" s="14">
        <v>1674520</v>
      </c>
      <c r="J21" s="14">
        <v>1034308</v>
      </c>
      <c r="K21" s="14">
        <v>1553373</v>
      </c>
      <c r="L21" s="14">
        <v>533021</v>
      </c>
      <c r="M21" s="14">
        <v>316670</v>
      </c>
      <c r="N21" s="12">
        <f t="shared" si="7"/>
        <v>14160039</v>
      </c>
      <c r="O21"/>
      <c r="P21"/>
      <c r="Q21"/>
      <c r="R21"/>
      <c r="S21"/>
      <c r="T21"/>
      <c r="U21"/>
      <c r="V21"/>
      <c r="W21"/>
      <c r="X21"/>
      <c r="Y21"/>
    </row>
    <row r="22" spans="1:25" ht="18.75" customHeight="1">
      <c r="A22" s="13" t="s">
        <v>12</v>
      </c>
      <c r="B22" s="14">
        <v>1439861</v>
      </c>
      <c r="C22" s="14">
        <v>768353</v>
      </c>
      <c r="D22" s="14">
        <v>843769</v>
      </c>
      <c r="E22" s="14">
        <v>111294</v>
      </c>
      <c r="F22" s="14">
        <v>713077</v>
      </c>
      <c r="G22" s="14">
        <v>1072673</v>
      </c>
      <c r="H22" s="14">
        <v>1071038</v>
      </c>
      <c r="I22" s="14">
        <v>1111928</v>
      </c>
      <c r="J22" s="14">
        <v>730152</v>
      </c>
      <c r="K22" s="14">
        <v>1198018</v>
      </c>
      <c r="L22" s="14">
        <v>405799</v>
      </c>
      <c r="M22" s="14">
        <v>263197</v>
      </c>
      <c r="N22" s="12">
        <f t="shared" si="7"/>
        <v>9729159</v>
      </c>
      <c r="O22"/>
      <c r="P22"/>
      <c r="Q22"/>
      <c r="R22"/>
      <c r="S22"/>
      <c r="T22"/>
      <c r="U22"/>
      <c r="V22"/>
      <c r="W22"/>
      <c r="X22"/>
      <c r="Y22"/>
    </row>
    <row r="23" spans="1:25" ht="18.75" customHeight="1">
      <c r="A23" s="13" t="s">
        <v>13</v>
      </c>
      <c r="B23" s="14">
        <v>15308</v>
      </c>
      <c r="C23" s="14">
        <v>12443</v>
      </c>
      <c r="D23" s="14">
        <v>7325</v>
      </c>
      <c r="E23" s="14">
        <v>1785</v>
      </c>
      <c r="F23" s="14">
        <v>9058</v>
      </c>
      <c r="G23" s="14">
        <v>18374</v>
      </c>
      <c r="H23" s="14">
        <v>14182</v>
      </c>
      <c r="I23" s="14">
        <v>9947</v>
      </c>
      <c r="J23" s="14">
        <v>8979</v>
      </c>
      <c r="K23" s="14">
        <v>11990</v>
      </c>
      <c r="L23" s="14">
        <v>4978</v>
      </c>
      <c r="M23" s="14">
        <v>2316</v>
      </c>
      <c r="N23" s="12">
        <f t="shared" si="7"/>
        <v>116685</v>
      </c>
      <c r="O23"/>
      <c r="P23"/>
      <c r="Q23"/>
      <c r="R23"/>
      <c r="S23"/>
      <c r="T23"/>
      <c r="U23"/>
      <c r="V23"/>
      <c r="W23"/>
      <c r="X23"/>
      <c r="Y23"/>
    </row>
    <row r="24" spans="1:25" ht="18.75" customHeight="1">
      <c r="A24" s="17" t="s">
        <v>14</v>
      </c>
      <c r="B24" s="14">
        <f>B25+B26</f>
        <v>1879700</v>
      </c>
      <c r="C24" s="14">
        <f>C25+C26</f>
        <v>1478369</v>
      </c>
      <c r="D24" s="14">
        <f>D25+D26</f>
        <v>1536649</v>
      </c>
      <c r="E24" s="14">
        <f>E25+E26</f>
        <v>265428</v>
      </c>
      <c r="F24" s="14">
        <f aca="true" t="shared" si="8" ref="F24:M24">F25+F26</f>
        <v>1453299</v>
      </c>
      <c r="G24" s="14">
        <f t="shared" si="8"/>
        <v>2189594</v>
      </c>
      <c r="H24" s="14">
        <f t="shared" si="8"/>
        <v>1924259</v>
      </c>
      <c r="I24" s="14">
        <f t="shared" si="8"/>
        <v>1430855</v>
      </c>
      <c r="J24" s="14">
        <f t="shared" si="8"/>
        <v>1189609</v>
      </c>
      <c r="K24" s="14">
        <f t="shared" si="8"/>
        <v>1211778</v>
      </c>
      <c r="L24" s="14">
        <f t="shared" si="8"/>
        <v>376439</v>
      </c>
      <c r="M24" s="14">
        <f t="shared" si="8"/>
        <v>198913</v>
      </c>
      <c r="N24" s="12">
        <f t="shared" si="7"/>
        <v>15134892</v>
      </c>
      <c r="O24"/>
      <c r="P24"/>
      <c r="Q24"/>
      <c r="R24"/>
      <c r="S24"/>
      <c r="T24"/>
      <c r="U24"/>
      <c r="V24"/>
      <c r="W24"/>
      <c r="X24"/>
      <c r="Y24"/>
    </row>
    <row r="25" spans="1:25" ht="18.75" customHeight="1">
      <c r="A25" s="13" t="s">
        <v>45</v>
      </c>
      <c r="B25" s="14">
        <v>1840386</v>
      </c>
      <c r="C25" s="14">
        <v>1453088</v>
      </c>
      <c r="D25" s="14">
        <v>1508015</v>
      </c>
      <c r="E25" s="14">
        <v>261228</v>
      </c>
      <c r="F25" s="14">
        <v>1428965</v>
      </c>
      <c r="G25" s="14">
        <v>2152563</v>
      </c>
      <c r="H25" s="14">
        <v>1893573</v>
      </c>
      <c r="I25" s="14">
        <v>1399489</v>
      </c>
      <c r="J25" s="14">
        <v>1170159</v>
      </c>
      <c r="K25" s="14">
        <v>1185244</v>
      </c>
      <c r="L25" s="14">
        <v>368543</v>
      </c>
      <c r="M25" s="14">
        <v>193185</v>
      </c>
      <c r="N25" s="12">
        <f t="shared" si="7"/>
        <v>14854438</v>
      </c>
      <c r="O25"/>
      <c r="P25"/>
      <c r="Q25"/>
      <c r="R25"/>
      <c r="S25"/>
      <c r="T25"/>
      <c r="U25"/>
      <c r="V25"/>
      <c r="W25"/>
      <c r="X25"/>
      <c r="Y25"/>
    </row>
    <row r="26" spans="1:25" ht="18.75" customHeight="1">
      <c r="A26" s="13" t="s">
        <v>46</v>
      </c>
      <c r="B26" s="14">
        <v>39314</v>
      </c>
      <c r="C26" s="14">
        <v>25281</v>
      </c>
      <c r="D26" s="14">
        <v>28634</v>
      </c>
      <c r="E26" s="14">
        <v>4200</v>
      </c>
      <c r="F26" s="14">
        <v>24334</v>
      </c>
      <c r="G26" s="14">
        <v>37031</v>
      </c>
      <c r="H26" s="14">
        <v>30686</v>
      </c>
      <c r="I26" s="14">
        <v>31366</v>
      </c>
      <c r="J26" s="14">
        <v>19450</v>
      </c>
      <c r="K26" s="14">
        <v>26534</v>
      </c>
      <c r="L26" s="14">
        <v>7896</v>
      </c>
      <c r="M26" s="14">
        <v>5728</v>
      </c>
      <c r="N26" s="12">
        <f t="shared" si="7"/>
        <v>280454</v>
      </c>
      <c r="O26"/>
      <c r="P26"/>
      <c r="Q26"/>
      <c r="R26"/>
      <c r="S26"/>
      <c r="T26"/>
      <c r="U26"/>
      <c r="V26"/>
      <c r="W26"/>
      <c r="X26"/>
      <c r="Y26"/>
    </row>
    <row r="27" spans="1:14" ht="15" customHeight="1">
      <c r="A27" s="2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20"/>
    </row>
    <row r="28" spans="1:25" ht="18.75" customHeight="1">
      <c r="A28" s="2" t="s">
        <v>47</v>
      </c>
      <c r="B28" s="23">
        <f>B29+B30</f>
        <v>2.02300546</v>
      </c>
      <c r="C28" s="23">
        <f aca="true" t="shared" si="9" ref="C28:M28">C29+C30</f>
        <v>1.9545305</v>
      </c>
      <c r="D28" s="23">
        <f t="shared" si="9"/>
        <v>1.80925005</v>
      </c>
      <c r="E28" s="23">
        <f t="shared" si="9"/>
        <v>2.5138184</v>
      </c>
      <c r="F28" s="23">
        <f t="shared" si="9"/>
        <v>2.1126420500000003</v>
      </c>
      <c r="G28" s="23">
        <f t="shared" si="9"/>
        <v>1.6754</v>
      </c>
      <c r="H28" s="23">
        <f t="shared" si="9"/>
        <v>1.9608999999999999</v>
      </c>
      <c r="I28" s="23">
        <f t="shared" si="9"/>
        <v>1.9139118</v>
      </c>
      <c r="J28" s="23">
        <f t="shared" si="9"/>
        <v>2.1555343000000002</v>
      </c>
      <c r="K28" s="23">
        <f t="shared" si="9"/>
        <v>2.06064976</v>
      </c>
      <c r="L28" s="23">
        <f t="shared" si="9"/>
        <v>2.44653143</v>
      </c>
      <c r="M28" s="23">
        <f t="shared" si="9"/>
        <v>2.39697856</v>
      </c>
      <c r="N28" s="62"/>
      <c r="O28"/>
      <c r="P28"/>
      <c r="Q28"/>
      <c r="R28"/>
      <c r="S28"/>
      <c r="T28"/>
      <c r="U28"/>
      <c r="V28"/>
      <c r="W28"/>
      <c r="X28"/>
      <c r="Y28"/>
    </row>
    <row r="29" spans="1:14" ht="18.75" customHeight="1">
      <c r="A29" s="17" t="s">
        <v>48</v>
      </c>
      <c r="B29" s="23">
        <v>2.0292</v>
      </c>
      <c r="C29" s="23">
        <v>1.9604</v>
      </c>
      <c r="D29" s="23">
        <v>1.8148</v>
      </c>
      <c r="E29" s="23">
        <v>2.5201</v>
      </c>
      <c r="F29" s="23">
        <v>2.119</v>
      </c>
      <c r="G29" s="23">
        <v>1.6805</v>
      </c>
      <c r="H29" s="23">
        <v>1.9665</v>
      </c>
      <c r="I29" s="23">
        <v>1.9196</v>
      </c>
      <c r="J29" s="23">
        <v>2.1619</v>
      </c>
      <c r="K29" s="23">
        <v>2.0669</v>
      </c>
      <c r="L29" s="23">
        <v>2.4539</v>
      </c>
      <c r="M29" s="23">
        <v>2.4043</v>
      </c>
      <c r="N29" s="24"/>
    </row>
    <row r="30" spans="1:25" ht="18.75" customHeight="1">
      <c r="A30" s="50" t="s">
        <v>49</v>
      </c>
      <c r="B30" s="23">
        <v>-0.00619454</v>
      </c>
      <c r="C30" s="23">
        <v>-0.0058695</v>
      </c>
      <c r="D30" s="23">
        <v>-0.00554995</v>
      </c>
      <c r="E30" s="23">
        <v>-0.0062816</v>
      </c>
      <c r="F30" s="23">
        <v>-0.00635795</v>
      </c>
      <c r="G30" s="23">
        <v>-0.0051</v>
      </c>
      <c r="H30" s="23">
        <v>-0.0056</v>
      </c>
      <c r="I30" s="23">
        <v>-0.0056882</v>
      </c>
      <c r="J30" s="23">
        <v>-0.0063657</v>
      </c>
      <c r="K30" s="23">
        <v>-0.00625024</v>
      </c>
      <c r="L30" s="23">
        <v>-0.00736857</v>
      </c>
      <c r="M30" s="23">
        <v>-0.00732144</v>
      </c>
      <c r="N30" s="63"/>
      <c r="O30"/>
      <c r="P30"/>
      <c r="Q30"/>
      <c r="R30"/>
      <c r="S30"/>
      <c r="T30"/>
      <c r="U30"/>
      <c r="V30"/>
      <c r="W30"/>
      <c r="X30"/>
      <c r="Y30"/>
    </row>
    <row r="31" spans="1:14" ht="15" customHeight="1">
      <c r="A31" s="50"/>
      <c r="B31" s="51"/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2"/>
    </row>
    <row r="32" spans="1:14" ht="18.75" customHeight="1">
      <c r="A32" s="53" t="s">
        <v>50</v>
      </c>
      <c r="B32" s="54">
        <v>100969.48000000004</v>
      </c>
      <c r="C32" s="54">
        <v>74168.11999999997</v>
      </c>
      <c r="D32" s="54">
        <v>67003.40000000002</v>
      </c>
      <c r="E32" s="54">
        <v>20034.68</v>
      </c>
      <c r="F32" s="54">
        <v>67003.40000000002</v>
      </c>
      <c r="G32" s="54">
        <v>82526.96000000006</v>
      </c>
      <c r="H32" s="54">
        <v>89824.35999999997</v>
      </c>
      <c r="I32" s="54">
        <v>78944.6</v>
      </c>
      <c r="J32" s="54">
        <v>65676.59999999998</v>
      </c>
      <c r="K32" s="54">
        <v>80669.44000000002</v>
      </c>
      <c r="L32" s="54">
        <v>39405.96000000002</v>
      </c>
      <c r="M32" s="54">
        <v>22290.240000000016</v>
      </c>
      <c r="N32" s="25">
        <f>SUM(B32:M32)</f>
        <v>788517.2400000002</v>
      </c>
    </row>
    <row r="33" spans="1:25" ht="18.75" customHeight="1">
      <c r="A33" s="50" t="s">
        <v>51</v>
      </c>
      <c r="B33" s="56">
        <v>761</v>
      </c>
      <c r="C33" s="56">
        <v>559</v>
      </c>
      <c r="D33" s="56">
        <v>505</v>
      </c>
      <c r="E33" s="56">
        <v>151</v>
      </c>
      <c r="F33" s="56">
        <v>505</v>
      </c>
      <c r="G33" s="56">
        <v>622</v>
      </c>
      <c r="H33" s="56">
        <v>677</v>
      </c>
      <c r="I33" s="56">
        <v>595</v>
      </c>
      <c r="J33" s="56">
        <v>495</v>
      </c>
      <c r="K33" s="56">
        <v>608</v>
      </c>
      <c r="L33" s="56">
        <v>297</v>
      </c>
      <c r="M33" s="56">
        <v>168</v>
      </c>
      <c r="N33" s="12">
        <f>SUM(B33:M33)</f>
        <v>5943</v>
      </c>
      <c r="O33"/>
      <c r="P33"/>
      <c r="Q33"/>
      <c r="R33"/>
      <c r="S33"/>
      <c r="T33"/>
      <c r="U33"/>
      <c r="V33"/>
      <c r="W33"/>
      <c r="X33"/>
      <c r="Y33"/>
    </row>
    <row r="34" spans="1:25" ht="18.75" customHeight="1">
      <c r="A34" s="50" t="s">
        <v>52</v>
      </c>
      <c r="B34" s="52">
        <v>4.28</v>
      </c>
      <c r="C34" s="52">
        <v>4.28</v>
      </c>
      <c r="D34" s="52">
        <v>4.28</v>
      </c>
      <c r="E34" s="52">
        <v>4.28</v>
      </c>
      <c r="F34" s="52">
        <v>4.28</v>
      </c>
      <c r="G34" s="52">
        <v>4.28</v>
      </c>
      <c r="H34" s="52">
        <v>4.28</v>
      </c>
      <c r="I34" s="52">
        <v>4.28</v>
      </c>
      <c r="J34" s="52">
        <v>4.28</v>
      </c>
      <c r="K34" s="52">
        <v>4.28</v>
      </c>
      <c r="L34" s="52">
        <v>4.28</v>
      </c>
      <c r="M34" s="52">
        <v>4.28</v>
      </c>
      <c r="N34" s="52">
        <v>4.28</v>
      </c>
      <c r="O34"/>
      <c r="P34"/>
      <c r="Q34"/>
      <c r="R34"/>
      <c r="S34"/>
      <c r="T34"/>
      <c r="U34"/>
      <c r="V34"/>
      <c r="W34"/>
      <c r="X34"/>
      <c r="Y34"/>
    </row>
    <row r="35" spans="1:14" ht="15" customHeight="1">
      <c r="A35" s="50"/>
      <c r="B35" s="51"/>
      <c r="C35" s="51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2"/>
    </row>
    <row r="36" spans="1:14" ht="18.75" customHeight="1">
      <c r="A36" s="57" t="s">
        <v>53</v>
      </c>
      <c r="B36" s="58">
        <f>B37+B38+B39+B40</f>
        <v>23079746.33467672</v>
      </c>
      <c r="C36" s="58">
        <f aca="true" t="shared" si="10" ref="C36:M36">C37+C38+C39+C40</f>
        <v>15913892.4267635</v>
      </c>
      <c r="D36" s="58">
        <f t="shared" si="10"/>
        <v>16802384.852817398</v>
      </c>
      <c r="E36" s="58">
        <f t="shared" si="10"/>
        <v>3144552.5806408</v>
      </c>
      <c r="F36" s="58">
        <f t="shared" si="10"/>
        <v>15753271.327073652</v>
      </c>
      <c r="G36" s="58">
        <f t="shared" si="10"/>
        <v>19669579.7734</v>
      </c>
      <c r="H36" s="58">
        <f t="shared" si="10"/>
        <v>20891326.086</v>
      </c>
      <c r="I36" s="58">
        <f t="shared" si="10"/>
        <v>18985357.7198852</v>
      </c>
      <c r="J36" s="58">
        <f t="shared" si="10"/>
        <v>14965234.0766262</v>
      </c>
      <c r="K36" s="58">
        <f t="shared" si="10"/>
        <v>18119263.613778878</v>
      </c>
      <c r="L36" s="58">
        <f t="shared" si="10"/>
        <v>7941895.75488297</v>
      </c>
      <c r="M36" s="58">
        <f t="shared" si="10"/>
        <v>4923643.9843808</v>
      </c>
      <c r="N36" s="58">
        <f>N37+N38+N39+N40</f>
        <v>180190148.5309261</v>
      </c>
    </row>
    <row r="37" spans="1:14" ht="18.75" customHeight="1">
      <c r="A37" s="55" t="s">
        <v>54</v>
      </c>
      <c r="B37" s="52">
        <f aca="true" t="shared" si="11" ref="B37:M37">B29*B7</f>
        <v>23049138.9744</v>
      </c>
      <c r="C37" s="52">
        <f t="shared" si="11"/>
        <v>15887291.3628</v>
      </c>
      <c r="D37" s="52">
        <f t="shared" si="11"/>
        <v>16471756.350399999</v>
      </c>
      <c r="E37" s="52">
        <f t="shared" si="11"/>
        <v>3132325.5336999996</v>
      </c>
      <c r="F37" s="52">
        <f t="shared" si="11"/>
        <v>15733475.407000002</v>
      </c>
      <c r="G37" s="52">
        <f t="shared" si="11"/>
        <v>19646676.7655</v>
      </c>
      <c r="H37" s="52">
        <f t="shared" si="11"/>
        <v>20860907.31</v>
      </c>
      <c r="I37" s="52">
        <f t="shared" si="11"/>
        <v>18962603.514399998</v>
      </c>
      <c r="J37" s="52">
        <f t="shared" si="11"/>
        <v>14943558.684600001</v>
      </c>
      <c r="K37" s="52">
        <f t="shared" si="11"/>
        <v>18093307.762199998</v>
      </c>
      <c r="L37" s="52">
        <f t="shared" si="11"/>
        <v>7926290.8581</v>
      </c>
      <c r="M37" s="52">
        <f t="shared" si="11"/>
        <v>4916324.6615</v>
      </c>
      <c r="N37" s="54">
        <f>SUM(B37:M37)</f>
        <v>179623657.1846</v>
      </c>
    </row>
    <row r="38" spans="1:14" ht="18.75" customHeight="1">
      <c r="A38" s="55" t="s">
        <v>55</v>
      </c>
      <c r="B38" s="52">
        <f aca="true" t="shared" si="12" ref="B38:M38">B30*B7</f>
        <v>-70362.11972328</v>
      </c>
      <c r="C38" s="52">
        <f t="shared" si="12"/>
        <v>-47567.0560365</v>
      </c>
      <c r="D38" s="52">
        <f t="shared" si="12"/>
        <v>-50373.2775826</v>
      </c>
      <c r="E38" s="52">
        <f t="shared" si="12"/>
        <v>-7807.6330592</v>
      </c>
      <c r="F38" s="52">
        <f t="shared" si="12"/>
        <v>-47207.47992635</v>
      </c>
      <c r="G38" s="52">
        <f t="shared" si="12"/>
        <v>-59623.9521</v>
      </c>
      <c r="H38" s="52">
        <f t="shared" si="12"/>
        <v>-59405.584</v>
      </c>
      <c r="I38" s="52">
        <f t="shared" si="12"/>
        <v>-56190.3945148</v>
      </c>
      <c r="J38" s="52">
        <f t="shared" si="12"/>
        <v>-44001.2079738</v>
      </c>
      <c r="K38" s="52">
        <f t="shared" si="12"/>
        <v>-54713.588421119995</v>
      </c>
      <c r="L38" s="52">
        <f t="shared" si="12"/>
        <v>-23801.063217029998</v>
      </c>
      <c r="M38" s="52">
        <f t="shared" si="12"/>
        <v>-14970.917119200001</v>
      </c>
      <c r="N38" s="25">
        <f>SUM(B38:M38)</f>
        <v>-536024.27367388</v>
      </c>
    </row>
    <row r="39" spans="1:14" ht="18.75" customHeight="1">
      <c r="A39" s="55" t="s">
        <v>56</v>
      </c>
      <c r="B39" s="52">
        <f aca="true" t="shared" si="13" ref="B39:M39">B32</f>
        <v>100969.48000000004</v>
      </c>
      <c r="C39" s="52">
        <f t="shared" si="13"/>
        <v>74168.11999999997</v>
      </c>
      <c r="D39" s="52">
        <f t="shared" si="13"/>
        <v>67003.40000000002</v>
      </c>
      <c r="E39" s="52">
        <f t="shared" si="13"/>
        <v>20034.68</v>
      </c>
      <c r="F39" s="52">
        <f t="shared" si="13"/>
        <v>67003.40000000002</v>
      </c>
      <c r="G39" s="52">
        <f t="shared" si="13"/>
        <v>82526.96000000006</v>
      </c>
      <c r="H39" s="52">
        <f t="shared" si="13"/>
        <v>89824.35999999997</v>
      </c>
      <c r="I39" s="52">
        <f t="shared" si="13"/>
        <v>78944.6</v>
      </c>
      <c r="J39" s="52">
        <f t="shared" si="13"/>
        <v>65676.59999999998</v>
      </c>
      <c r="K39" s="52">
        <f t="shared" si="13"/>
        <v>80669.44000000002</v>
      </c>
      <c r="L39" s="52">
        <f t="shared" si="13"/>
        <v>39405.96000000002</v>
      </c>
      <c r="M39" s="52">
        <f t="shared" si="13"/>
        <v>22290.240000000016</v>
      </c>
      <c r="N39" s="54">
        <f>SUM(B39:M39)</f>
        <v>788517.2400000002</v>
      </c>
    </row>
    <row r="40" spans="1:25" ht="18.75" customHeight="1">
      <c r="A40" s="2" t="s">
        <v>57</v>
      </c>
      <c r="B40" s="52">
        <v>0</v>
      </c>
      <c r="C40" s="52">
        <v>0</v>
      </c>
      <c r="D40" s="52">
        <v>313998.38</v>
      </c>
      <c r="E40" s="52">
        <v>0</v>
      </c>
      <c r="F40" s="52">
        <v>0</v>
      </c>
      <c r="G40" s="52">
        <v>0</v>
      </c>
      <c r="H40" s="52">
        <v>0</v>
      </c>
      <c r="I40" s="52">
        <v>0</v>
      </c>
      <c r="J40" s="52">
        <v>0</v>
      </c>
      <c r="K40" s="52">
        <v>0</v>
      </c>
      <c r="L40" s="52">
        <v>0</v>
      </c>
      <c r="M40" s="52">
        <v>0</v>
      </c>
      <c r="N40" s="54">
        <f>SUM(B40:M40)</f>
        <v>313998.38</v>
      </c>
      <c r="O40"/>
      <c r="P40"/>
      <c r="Q40"/>
      <c r="R40"/>
      <c r="S40"/>
      <c r="T40"/>
      <c r="U40"/>
      <c r="V40"/>
      <c r="W40"/>
      <c r="X40"/>
      <c r="Y40"/>
    </row>
    <row r="41" spans="1:14" ht="15" customHeight="1">
      <c r="A41" s="13"/>
      <c r="B41" s="20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49"/>
    </row>
    <row r="42" spans="1:14" ht="18.75" customHeight="1">
      <c r="A42" s="2" t="s">
        <v>58</v>
      </c>
      <c r="B42" s="25">
        <f>+B43+B46+B55+B56</f>
        <v>-2313693.5599999996</v>
      </c>
      <c r="C42" s="25">
        <f aca="true" t="shared" si="14" ref="C42:M42">+C43+C46+C55+C56</f>
        <v>-2083473.6700000004</v>
      </c>
      <c r="D42" s="25">
        <f t="shared" si="14"/>
        <v>-1881829.56</v>
      </c>
      <c r="E42" s="25">
        <f t="shared" si="14"/>
        <v>-98507.93000000002</v>
      </c>
      <c r="F42" s="25">
        <f t="shared" si="14"/>
        <v>-1432718.35</v>
      </c>
      <c r="G42" s="25">
        <f t="shared" si="14"/>
        <v>-2649157.49</v>
      </c>
      <c r="H42" s="25">
        <f t="shared" si="14"/>
        <v>-3094217.2499999995</v>
      </c>
      <c r="I42" s="25">
        <f t="shared" si="14"/>
        <v>-1677703.12</v>
      </c>
      <c r="J42" s="25">
        <f t="shared" si="14"/>
        <v>-2095401.01</v>
      </c>
      <c r="K42" s="25">
        <f t="shared" si="14"/>
        <v>-1709778.45</v>
      </c>
      <c r="L42" s="25">
        <f t="shared" si="14"/>
        <v>-949155.06</v>
      </c>
      <c r="M42" s="25">
        <f t="shared" si="14"/>
        <v>-621170.85</v>
      </c>
      <c r="N42" s="25">
        <f>+N43+N46+N55+N56</f>
        <v>-20606806.300000004</v>
      </c>
    </row>
    <row r="43" spans="1:14" ht="18.75" customHeight="1">
      <c r="A43" s="17" t="s">
        <v>59</v>
      </c>
      <c r="B43" s="26">
        <f>B44+B45</f>
        <v>-2393498.4</v>
      </c>
      <c r="C43" s="26">
        <f>C44+C45</f>
        <v>-2266593.6</v>
      </c>
      <c r="D43" s="26">
        <f>D44+D45</f>
        <v>-1794698.2</v>
      </c>
      <c r="E43" s="26">
        <f>E44+E45</f>
        <v>-195012.2</v>
      </c>
      <c r="F43" s="26">
        <f aca="true" t="shared" si="15" ref="F43:M43">F44+F45</f>
        <v>-1476756</v>
      </c>
      <c r="G43" s="26">
        <f t="shared" si="15"/>
        <v>-2671434.2</v>
      </c>
      <c r="H43" s="26">
        <f t="shared" si="15"/>
        <v>-3012358.8</v>
      </c>
      <c r="I43" s="26">
        <f t="shared" si="15"/>
        <v>-1605253</v>
      </c>
      <c r="J43" s="26">
        <f t="shared" si="15"/>
        <v>-1956954.4</v>
      </c>
      <c r="K43" s="26">
        <f t="shared" si="15"/>
        <v>-1670483.8</v>
      </c>
      <c r="L43" s="26">
        <f t="shared" si="15"/>
        <v>-899304.2</v>
      </c>
      <c r="M43" s="26">
        <f t="shared" si="15"/>
        <v>-608463.6</v>
      </c>
      <c r="N43" s="25">
        <f aca="true" t="shared" si="16" ref="N43:N56">SUM(B43:M43)</f>
        <v>-20550810.400000002</v>
      </c>
    </row>
    <row r="44" spans="1:25" ht="18.75" customHeight="1">
      <c r="A44" s="13" t="s">
        <v>60</v>
      </c>
      <c r="B44" s="20">
        <f>ROUND(-B9*$D$3,2)</f>
        <v>-2393498.4</v>
      </c>
      <c r="C44" s="20">
        <f>ROUND(-C9*$D$3,2)</f>
        <v>-2266593.6</v>
      </c>
      <c r="D44" s="20">
        <f>ROUND(-D9*$D$3,2)</f>
        <v>-1794698.2</v>
      </c>
      <c r="E44" s="20">
        <f>ROUND(-E9*$D$3,2)</f>
        <v>-195012.2</v>
      </c>
      <c r="F44" s="20">
        <f aca="true" t="shared" si="17" ref="F44:M44">ROUND(-F9*$D$3,2)</f>
        <v>-1476756</v>
      </c>
      <c r="G44" s="20">
        <f t="shared" si="17"/>
        <v>-2671434.2</v>
      </c>
      <c r="H44" s="20">
        <f t="shared" si="17"/>
        <v>-3012358.8</v>
      </c>
      <c r="I44" s="20">
        <f t="shared" si="17"/>
        <v>-1605253</v>
      </c>
      <c r="J44" s="20">
        <f t="shared" si="17"/>
        <v>-1956954.4</v>
      </c>
      <c r="K44" s="20">
        <f t="shared" si="17"/>
        <v>-1670483.8</v>
      </c>
      <c r="L44" s="20">
        <f t="shared" si="17"/>
        <v>-899304.2</v>
      </c>
      <c r="M44" s="20">
        <f t="shared" si="17"/>
        <v>-608463.6</v>
      </c>
      <c r="N44" s="44">
        <f t="shared" si="16"/>
        <v>-20550810.400000002</v>
      </c>
      <c r="O44"/>
      <c r="P44"/>
      <c r="Q44"/>
      <c r="R44"/>
      <c r="S44"/>
      <c r="T44"/>
      <c r="U44"/>
      <c r="V44"/>
      <c r="W44"/>
      <c r="X44"/>
      <c r="Y44"/>
    </row>
    <row r="45" spans="1:25" ht="18.75" customHeight="1">
      <c r="A45" s="13" t="s">
        <v>61</v>
      </c>
      <c r="B45" s="20">
        <v>0</v>
      </c>
      <c r="C45" s="20">
        <v>0</v>
      </c>
      <c r="D45" s="20">
        <v>0</v>
      </c>
      <c r="E45" s="20">
        <v>0</v>
      </c>
      <c r="F45" s="20">
        <v>0</v>
      </c>
      <c r="G45" s="20">
        <v>0</v>
      </c>
      <c r="H45" s="20">
        <v>0</v>
      </c>
      <c r="I45" s="20">
        <v>0</v>
      </c>
      <c r="J45" s="20">
        <v>0</v>
      </c>
      <c r="K45" s="20">
        <v>0</v>
      </c>
      <c r="L45" s="20">
        <v>0</v>
      </c>
      <c r="M45" s="20">
        <v>0</v>
      </c>
      <c r="N45" s="44">
        <f>SUM(B45:M45)</f>
        <v>0</v>
      </c>
      <c r="O45"/>
      <c r="P45"/>
      <c r="Q45"/>
      <c r="R45"/>
      <c r="S45"/>
      <c r="T45"/>
      <c r="U45"/>
      <c r="V45"/>
      <c r="W45"/>
      <c r="X45"/>
      <c r="Y45"/>
    </row>
    <row r="46" spans="1:14" ht="18.75" customHeight="1">
      <c r="A46" s="17" t="s">
        <v>62</v>
      </c>
      <c r="B46" s="26">
        <f aca="true" t="shared" si="18" ref="B46:M46">SUM(B47:B54)</f>
        <v>-78092.73999999999</v>
      </c>
      <c r="C46" s="26">
        <f t="shared" si="18"/>
        <v>-29670.719999999998</v>
      </c>
      <c r="D46" s="26">
        <f t="shared" si="18"/>
        <v>-100295.57999999999</v>
      </c>
      <c r="E46" s="26">
        <f t="shared" si="18"/>
        <v>-131238.32</v>
      </c>
      <c r="F46" s="26">
        <f t="shared" si="18"/>
        <v>-86587.6</v>
      </c>
      <c r="G46" s="26">
        <f t="shared" si="18"/>
        <v>-64610.5</v>
      </c>
      <c r="H46" s="26">
        <f t="shared" si="18"/>
        <v>-85025.28</v>
      </c>
      <c r="I46" s="26">
        <f t="shared" si="18"/>
        <v>-75660.06</v>
      </c>
      <c r="J46" s="26">
        <f t="shared" si="18"/>
        <v>-182799</v>
      </c>
      <c r="K46" s="26">
        <f t="shared" si="18"/>
        <v>-65456.65999999999</v>
      </c>
      <c r="L46" s="26">
        <f t="shared" si="18"/>
        <v>-62871.93</v>
      </c>
      <c r="M46" s="26">
        <f t="shared" si="18"/>
        <v>-36578.28</v>
      </c>
      <c r="N46" s="26">
        <f>SUM(N47:N54)</f>
        <v>-998886.6700000002</v>
      </c>
    </row>
    <row r="47" spans="1:25" ht="18.75" customHeight="1">
      <c r="A47" s="13" t="s">
        <v>63</v>
      </c>
      <c r="B47" s="24">
        <v>-74992.34</v>
      </c>
      <c r="C47" s="24">
        <v>-25997.42</v>
      </c>
      <c r="D47" s="24">
        <v>-100295.57999999999</v>
      </c>
      <c r="E47" s="24">
        <v>-115149.89</v>
      </c>
      <c r="F47" s="24">
        <v>-86587.6</v>
      </c>
      <c r="G47" s="24">
        <v>-64610.5</v>
      </c>
      <c r="H47" s="24">
        <v>-85202.88</v>
      </c>
      <c r="I47" s="24">
        <v>-71445.06</v>
      </c>
      <c r="J47" s="24">
        <v>-78201.52</v>
      </c>
      <c r="K47" s="24">
        <v>-62418.65999999999</v>
      </c>
      <c r="L47" s="24">
        <v>-62871.93</v>
      </c>
      <c r="M47" s="24">
        <v>-36173.88</v>
      </c>
      <c r="N47" s="24">
        <f t="shared" si="16"/>
        <v>-863947.2600000001</v>
      </c>
      <c r="O47"/>
      <c r="P47"/>
      <c r="Q47"/>
      <c r="R47"/>
      <c r="S47"/>
      <c r="T47"/>
      <c r="U47"/>
      <c r="V47"/>
      <c r="W47"/>
      <c r="X47"/>
      <c r="Y47"/>
    </row>
    <row r="48" spans="1:25" ht="18.75" customHeight="1">
      <c r="A48" s="13" t="s">
        <v>64</v>
      </c>
      <c r="B48" s="24">
        <v>0</v>
      </c>
      <c r="C48" s="24">
        <v>0</v>
      </c>
      <c r="D48" s="24">
        <v>0</v>
      </c>
      <c r="E48" s="24">
        <v>0</v>
      </c>
      <c r="F48" s="24">
        <v>0</v>
      </c>
      <c r="G48" s="24">
        <v>0</v>
      </c>
      <c r="H48" s="24">
        <v>-1402.2</v>
      </c>
      <c r="I48" s="24">
        <v>-171</v>
      </c>
      <c r="J48" s="24">
        <v>0</v>
      </c>
      <c r="K48" s="24">
        <v>-342</v>
      </c>
      <c r="L48" s="24">
        <v>0</v>
      </c>
      <c r="M48" s="24">
        <v>0</v>
      </c>
      <c r="N48" s="24">
        <f t="shared" si="16"/>
        <v>-1915.2</v>
      </c>
      <c r="O48"/>
      <c r="P48"/>
      <c r="Q48"/>
      <c r="R48"/>
      <c r="S48"/>
      <c r="T48"/>
      <c r="U48"/>
      <c r="V48"/>
      <c r="W48"/>
      <c r="X48"/>
      <c r="Y48"/>
    </row>
    <row r="49" spans="1:25" ht="18.75" customHeight="1">
      <c r="A49" s="13" t="s">
        <v>65</v>
      </c>
      <c r="B49" s="24">
        <v>0</v>
      </c>
      <c r="C49" s="24">
        <v>0</v>
      </c>
      <c r="D49" s="24">
        <v>0</v>
      </c>
      <c r="E49" s="24">
        <v>-10000</v>
      </c>
      <c r="F49" s="24">
        <v>0</v>
      </c>
      <c r="G49" s="24">
        <v>0</v>
      </c>
      <c r="H49" s="24">
        <v>6500</v>
      </c>
      <c r="I49" s="24">
        <v>0</v>
      </c>
      <c r="J49" s="24">
        <v>0</v>
      </c>
      <c r="K49" s="24">
        <v>0</v>
      </c>
      <c r="L49" s="24">
        <v>0</v>
      </c>
      <c r="M49" s="24">
        <v>0</v>
      </c>
      <c r="N49" s="24">
        <f t="shared" si="16"/>
        <v>-3500</v>
      </c>
      <c r="O49"/>
      <c r="P49"/>
      <c r="Q49"/>
      <c r="R49"/>
      <c r="S49"/>
      <c r="T49"/>
      <c r="U49"/>
      <c r="V49"/>
      <c r="W49"/>
      <c r="X49"/>
      <c r="Y49"/>
    </row>
    <row r="50" spans="1:25" ht="18.75" customHeight="1">
      <c r="A50" s="13" t="s">
        <v>66</v>
      </c>
      <c r="B50" s="24">
        <v>0</v>
      </c>
      <c r="C50" s="24">
        <v>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1">
        <f t="shared" si="16"/>
        <v>0</v>
      </c>
      <c r="O50"/>
      <c r="P50"/>
      <c r="Q50"/>
      <c r="R50"/>
      <c r="S50"/>
      <c r="T50"/>
      <c r="U50"/>
      <c r="V50"/>
      <c r="W50"/>
      <c r="X50"/>
      <c r="Y50"/>
    </row>
    <row r="51" spans="1:25" ht="18.75" customHeight="1">
      <c r="A51" s="13" t="s">
        <v>67</v>
      </c>
      <c r="B51" s="24">
        <v>-3100.4</v>
      </c>
      <c r="C51" s="24">
        <v>-3673.3</v>
      </c>
      <c r="D51" s="24">
        <v>0</v>
      </c>
      <c r="E51" s="24">
        <v>0</v>
      </c>
      <c r="F51" s="24">
        <v>0</v>
      </c>
      <c r="G51" s="24">
        <v>0</v>
      </c>
      <c r="H51" s="24">
        <v>-4920.2</v>
      </c>
      <c r="I51" s="24">
        <v>-4044</v>
      </c>
      <c r="J51" s="24">
        <v>0</v>
      </c>
      <c r="K51" s="24">
        <v>-2696</v>
      </c>
      <c r="L51" s="24">
        <v>0</v>
      </c>
      <c r="M51" s="24">
        <v>-404.4</v>
      </c>
      <c r="N51" s="24">
        <f t="shared" si="16"/>
        <v>-18838.300000000003</v>
      </c>
      <c r="O51"/>
      <c r="P51"/>
      <c r="Q51"/>
      <c r="R51"/>
      <c r="S51"/>
      <c r="T51"/>
      <c r="U51"/>
      <c r="V51"/>
      <c r="W51"/>
      <c r="X51"/>
      <c r="Y51"/>
    </row>
    <row r="52" spans="1:25" ht="18.75" customHeight="1">
      <c r="A52" s="16" t="s">
        <v>68</v>
      </c>
      <c r="B52" s="24">
        <v>0</v>
      </c>
      <c r="C52" s="24">
        <v>0</v>
      </c>
      <c r="D52" s="24">
        <v>0</v>
      </c>
      <c r="E52" s="24">
        <v>0</v>
      </c>
      <c r="F52" s="24">
        <v>0</v>
      </c>
      <c r="G52" s="24">
        <v>0</v>
      </c>
      <c r="H52" s="24">
        <v>0</v>
      </c>
      <c r="I52" s="24">
        <v>0</v>
      </c>
      <c r="J52" s="24">
        <v>0</v>
      </c>
      <c r="K52" s="24">
        <v>0</v>
      </c>
      <c r="L52" s="24">
        <v>0</v>
      </c>
      <c r="M52" s="24">
        <v>0</v>
      </c>
      <c r="N52" s="24">
        <f t="shared" si="16"/>
        <v>0</v>
      </c>
      <c r="O52"/>
      <c r="P52"/>
      <c r="Q52"/>
      <c r="R52"/>
      <c r="S52"/>
      <c r="T52"/>
      <c r="U52"/>
      <c r="V52"/>
      <c r="W52"/>
      <c r="X52"/>
      <c r="Y52"/>
    </row>
    <row r="53" spans="1:25" ht="18.75" customHeight="1">
      <c r="A53" s="16" t="s">
        <v>69</v>
      </c>
      <c r="B53" s="24">
        <v>0</v>
      </c>
      <c r="C53" s="24">
        <v>0</v>
      </c>
      <c r="D53" s="24">
        <v>0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  <c r="L53" s="24">
        <v>0</v>
      </c>
      <c r="M53" s="24">
        <v>0</v>
      </c>
      <c r="N53" s="24">
        <f t="shared" si="16"/>
        <v>0</v>
      </c>
      <c r="O53"/>
      <c r="P53"/>
      <c r="Q53"/>
      <c r="R53"/>
      <c r="S53"/>
      <c r="T53"/>
      <c r="U53"/>
      <c r="V53"/>
      <c r="W53"/>
      <c r="X53"/>
      <c r="Y53"/>
    </row>
    <row r="54" spans="1:25" ht="18.75" customHeight="1">
      <c r="A54" s="16" t="s">
        <v>100</v>
      </c>
      <c r="B54" s="27">
        <v>0</v>
      </c>
      <c r="C54" s="27">
        <v>0</v>
      </c>
      <c r="D54" s="27">
        <v>0</v>
      </c>
      <c r="E54" s="27">
        <v>-6088.43</v>
      </c>
      <c r="F54" s="27">
        <v>0</v>
      </c>
      <c r="G54" s="27">
        <v>0</v>
      </c>
      <c r="H54" s="27">
        <v>0</v>
      </c>
      <c r="I54" s="27">
        <v>0</v>
      </c>
      <c r="J54" s="27">
        <v>-104597.48</v>
      </c>
      <c r="K54" s="27">
        <v>0</v>
      </c>
      <c r="L54" s="27">
        <v>0</v>
      </c>
      <c r="M54" s="27">
        <v>0</v>
      </c>
      <c r="N54" s="24">
        <f>SUM(B54:M54)</f>
        <v>-110685.91</v>
      </c>
      <c r="O54"/>
      <c r="P54"/>
      <c r="Q54"/>
      <c r="R54"/>
      <c r="S54"/>
      <c r="T54"/>
      <c r="U54"/>
      <c r="V54"/>
      <c r="W54"/>
      <c r="X54"/>
      <c r="Y54"/>
    </row>
    <row r="55" spans="1:25" ht="18.75" customHeight="1">
      <c r="A55" s="17" t="s">
        <v>102</v>
      </c>
      <c r="B55" s="27">
        <v>157897.58</v>
      </c>
      <c r="C55" s="27">
        <v>212790.65000000002</v>
      </c>
      <c r="D55" s="27">
        <v>13164.22</v>
      </c>
      <c r="E55" s="27">
        <v>227742.59</v>
      </c>
      <c r="F55" s="27">
        <v>130625.25</v>
      </c>
      <c r="G55" s="27">
        <v>86887.21</v>
      </c>
      <c r="H55" s="27">
        <v>3166.83</v>
      </c>
      <c r="I55" s="27">
        <v>3209.9400000000023</v>
      </c>
      <c r="J55" s="27">
        <v>44352.39</v>
      </c>
      <c r="K55" s="27">
        <v>26162.010000000002</v>
      </c>
      <c r="L55" s="27">
        <v>13021.07</v>
      </c>
      <c r="M55" s="27">
        <v>23871.03</v>
      </c>
      <c r="N55" s="24">
        <f t="shared" si="16"/>
        <v>942890.7699999998</v>
      </c>
      <c r="O55"/>
      <c r="P55"/>
      <c r="Q55"/>
      <c r="R55"/>
      <c r="S55"/>
      <c r="T55"/>
      <c r="U55"/>
      <c r="V55"/>
      <c r="W55"/>
      <c r="X55"/>
      <c r="Y55"/>
    </row>
    <row r="56" spans="1:25" ht="18.75" customHeight="1">
      <c r="A56" s="17" t="s">
        <v>70</v>
      </c>
      <c r="B56" s="27">
        <v>0</v>
      </c>
      <c r="C56" s="27">
        <v>0</v>
      </c>
      <c r="D56" s="27">
        <v>0</v>
      </c>
      <c r="E56" s="27">
        <v>0</v>
      </c>
      <c r="F56" s="27">
        <v>0</v>
      </c>
      <c r="G56" s="27">
        <v>0</v>
      </c>
      <c r="H56" s="27">
        <v>0</v>
      </c>
      <c r="I56" s="27">
        <v>0</v>
      </c>
      <c r="J56" s="27">
        <v>0</v>
      </c>
      <c r="K56" s="27">
        <v>0</v>
      </c>
      <c r="L56" s="27">
        <v>0</v>
      </c>
      <c r="M56" s="27">
        <v>0</v>
      </c>
      <c r="N56" s="24">
        <f t="shared" si="16"/>
        <v>0</v>
      </c>
      <c r="O56"/>
      <c r="P56"/>
      <c r="Q56"/>
      <c r="R56"/>
      <c r="S56"/>
      <c r="T56"/>
      <c r="U56"/>
      <c r="V56"/>
      <c r="W56"/>
      <c r="X56"/>
      <c r="Y56"/>
    </row>
    <row r="57" spans="1:14" ht="15" customHeight="1">
      <c r="A57" s="32"/>
      <c r="B57" s="61"/>
      <c r="C57" s="61"/>
      <c r="D57" s="61"/>
      <c r="E57" s="61"/>
      <c r="F57" s="61"/>
      <c r="G57" s="61"/>
      <c r="H57" s="61"/>
      <c r="I57" s="61"/>
      <c r="J57" s="61"/>
      <c r="K57" s="61"/>
      <c r="L57" s="61"/>
      <c r="M57" s="61"/>
      <c r="N57" s="20"/>
    </row>
    <row r="58" spans="1:25" ht="15.75">
      <c r="A58" s="2" t="s">
        <v>71</v>
      </c>
      <c r="B58" s="29">
        <f aca="true" t="shared" si="19" ref="B58:M58">+B36+B42</f>
        <v>20766052.77467672</v>
      </c>
      <c r="C58" s="29">
        <f t="shared" si="19"/>
        <v>13830418.7567635</v>
      </c>
      <c r="D58" s="29">
        <f t="shared" si="19"/>
        <v>14920555.292817397</v>
      </c>
      <c r="E58" s="29">
        <f t="shared" si="19"/>
        <v>3046044.6506407997</v>
      </c>
      <c r="F58" s="29">
        <f t="shared" si="19"/>
        <v>14320552.977073653</v>
      </c>
      <c r="G58" s="29">
        <f t="shared" si="19"/>
        <v>17020422.2834</v>
      </c>
      <c r="H58" s="29">
        <f t="shared" si="19"/>
        <v>17797108.836</v>
      </c>
      <c r="I58" s="29">
        <f t="shared" si="19"/>
        <v>17307654.5998852</v>
      </c>
      <c r="J58" s="29">
        <f t="shared" si="19"/>
        <v>12869833.0666262</v>
      </c>
      <c r="K58" s="29">
        <f t="shared" si="19"/>
        <v>16409485.163778879</v>
      </c>
      <c r="L58" s="29">
        <f t="shared" si="19"/>
        <v>6992740.69488297</v>
      </c>
      <c r="M58" s="29">
        <f t="shared" si="19"/>
        <v>4302473.134380801</v>
      </c>
      <c r="N58" s="29">
        <f>SUM(B58:M58)</f>
        <v>159583342.2309261</v>
      </c>
      <c r="O58"/>
      <c r="P58"/>
      <c r="Q58"/>
      <c r="R58"/>
      <c r="S58"/>
      <c r="T58"/>
      <c r="U58"/>
      <c r="V58"/>
      <c r="W58"/>
      <c r="X58"/>
      <c r="Y58"/>
    </row>
    <row r="59" spans="1:14" ht="15" customHeight="1">
      <c r="A59" s="34"/>
      <c r="B59" s="45"/>
      <c r="C59" s="45"/>
      <c r="D59" s="45"/>
      <c r="E59" s="45"/>
      <c r="F59" s="45"/>
      <c r="G59" s="45"/>
      <c r="H59" s="45"/>
      <c r="I59" s="45"/>
      <c r="J59" s="45"/>
      <c r="K59" s="45"/>
      <c r="L59" s="45"/>
      <c r="M59" s="45"/>
      <c r="N59" s="46"/>
    </row>
    <row r="60" spans="1:16" ht="15" customHeight="1">
      <c r="A60" s="28"/>
      <c r="B60" s="30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1"/>
      <c r="P60" s="70"/>
    </row>
    <row r="61" spans="1:14" ht="18.75" customHeight="1">
      <c r="A61" s="2" t="s">
        <v>72</v>
      </c>
      <c r="B61" s="36">
        <f>SUM(B62:B75)</f>
        <v>20766052.779999997</v>
      </c>
      <c r="C61" s="36">
        <f aca="true" t="shared" si="20" ref="C61:M61">SUM(C62:C75)</f>
        <v>13830418.780000001</v>
      </c>
      <c r="D61" s="36">
        <f t="shared" si="20"/>
        <v>14920555.259999996</v>
      </c>
      <c r="E61" s="36">
        <f t="shared" si="20"/>
        <v>3046044.6799999992</v>
      </c>
      <c r="F61" s="36">
        <f t="shared" si="20"/>
        <v>14320553.019999998</v>
      </c>
      <c r="G61" s="36">
        <f t="shared" si="20"/>
        <v>17020422.270000003</v>
      </c>
      <c r="H61" s="36">
        <f t="shared" si="20"/>
        <v>17797108.9</v>
      </c>
      <c r="I61" s="36">
        <f t="shared" si="20"/>
        <v>17307654.65</v>
      </c>
      <c r="J61" s="36">
        <f t="shared" si="20"/>
        <v>12869833.09</v>
      </c>
      <c r="K61" s="36">
        <f t="shared" si="20"/>
        <v>16409485.170000002</v>
      </c>
      <c r="L61" s="36">
        <f t="shared" si="20"/>
        <v>6992740.699999999</v>
      </c>
      <c r="M61" s="36">
        <f t="shared" si="20"/>
        <v>4302473.15</v>
      </c>
      <c r="N61" s="29">
        <f>SUM(N62:N75)</f>
        <v>159583342.44999996</v>
      </c>
    </row>
    <row r="62" spans="1:15" ht="18.75" customHeight="1">
      <c r="A62" s="17" t="s">
        <v>73</v>
      </c>
      <c r="B62" s="36">
        <v>3921132.9400000004</v>
      </c>
      <c r="C62" s="36">
        <v>4017435.3300000005</v>
      </c>
      <c r="D62" s="35">
        <v>0</v>
      </c>
      <c r="E62" s="35">
        <v>0</v>
      </c>
      <c r="F62" s="35">
        <v>0</v>
      </c>
      <c r="G62" s="35">
        <v>0</v>
      </c>
      <c r="H62" s="35">
        <v>0</v>
      </c>
      <c r="I62" s="35">
        <v>0</v>
      </c>
      <c r="J62" s="35">
        <v>0</v>
      </c>
      <c r="K62" s="35">
        <v>0</v>
      </c>
      <c r="L62" s="35">
        <v>0</v>
      </c>
      <c r="M62" s="35">
        <v>0</v>
      </c>
      <c r="N62" s="29">
        <f>SUM(B62:M62)</f>
        <v>7938568.270000001</v>
      </c>
      <c r="O62"/>
    </row>
    <row r="63" spans="1:15" ht="18.75" customHeight="1">
      <c r="A63" s="17" t="s">
        <v>74</v>
      </c>
      <c r="B63" s="36">
        <v>16844919.839999996</v>
      </c>
      <c r="C63" s="36">
        <v>9812983.450000001</v>
      </c>
      <c r="D63" s="35">
        <v>0</v>
      </c>
      <c r="E63" s="35">
        <v>0</v>
      </c>
      <c r="F63" s="35">
        <v>0</v>
      </c>
      <c r="G63" s="35">
        <v>0</v>
      </c>
      <c r="H63" s="35">
        <v>0</v>
      </c>
      <c r="I63" s="35">
        <v>0</v>
      </c>
      <c r="J63" s="35">
        <v>0</v>
      </c>
      <c r="K63" s="35">
        <v>0</v>
      </c>
      <c r="L63" s="35">
        <v>0</v>
      </c>
      <c r="M63" s="35">
        <v>0</v>
      </c>
      <c r="N63" s="29">
        <f aca="true" t="shared" si="21" ref="N63:N74">SUM(B63:M63)</f>
        <v>26657903.29</v>
      </c>
      <c r="O63"/>
    </row>
    <row r="64" spans="1:16" ht="18.75" customHeight="1">
      <c r="A64" s="17" t="s">
        <v>75</v>
      </c>
      <c r="B64" s="35">
        <v>0</v>
      </c>
      <c r="C64" s="35">
        <v>0</v>
      </c>
      <c r="D64" s="26">
        <v>14920555.259999996</v>
      </c>
      <c r="E64" s="35">
        <v>0</v>
      </c>
      <c r="F64" s="35">
        <v>0</v>
      </c>
      <c r="G64" s="35">
        <v>0</v>
      </c>
      <c r="H64" s="35">
        <v>0</v>
      </c>
      <c r="I64" s="35">
        <v>0</v>
      </c>
      <c r="J64" s="35">
        <v>0</v>
      </c>
      <c r="K64" s="35">
        <v>0</v>
      </c>
      <c r="L64" s="35">
        <v>0</v>
      </c>
      <c r="M64" s="35">
        <v>0</v>
      </c>
      <c r="N64" s="26">
        <f t="shared" si="21"/>
        <v>14920555.259999996</v>
      </c>
      <c r="P64"/>
    </row>
    <row r="65" spans="1:17" ht="18.75" customHeight="1">
      <c r="A65" s="17" t="s">
        <v>76</v>
      </c>
      <c r="B65" s="35">
        <v>0</v>
      </c>
      <c r="C65" s="35">
        <v>0</v>
      </c>
      <c r="D65" s="35">
        <v>0</v>
      </c>
      <c r="E65" s="26">
        <v>3046044.6799999992</v>
      </c>
      <c r="F65" s="35">
        <v>0</v>
      </c>
      <c r="G65" s="35">
        <v>0</v>
      </c>
      <c r="H65" s="35">
        <v>0</v>
      </c>
      <c r="I65" s="35">
        <v>0</v>
      </c>
      <c r="J65" s="35">
        <v>0</v>
      </c>
      <c r="K65" s="35">
        <v>0</v>
      </c>
      <c r="L65" s="35">
        <v>0</v>
      </c>
      <c r="M65" s="35">
        <v>0</v>
      </c>
      <c r="N65" s="29">
        <f t="shared" si="21"/>
        <v>3046044.6799999992</v>
      </c>
      <c r="Q65"/>
    </row>
    <row r="66" spans="1:18" ht="18.75" customHeight="1">
      <c r="A66" s="17" t="s">
        <v>77</v>
      </c>
      <c r="B66" s="35">
        <v>0</v>
      </c>
      <c r="C66" s="35">
        <v>0</v>
      </c>
      <c r="D66" s="35">
        <v>0</v>
      </c>
      <c r="E66" s="35">
        <v>0</v>
      </c>
      <c r="F66" s="26">
        <v>14320553.019999998</v>
      </c>
      <c r="G66" s="35">
        <v>0</v>
      </c>
      <c r="H66" s="35">
        <v>0</v>
      </c>
      <c r="I66" s="35">
        <v>0</v>
      </c>
      <c r="J66" s="35">
        <v>0</v>
      </c>
      <c r="K66" s="35">
        <v>0</v>
      </c>
      <c r="L66" s="35">
        <v>0</v>
      </c>
      <c r="M66" s="35">
        <v>0</v>
      </c>
      <c r="N66" s="26">
        <f t="shared" si="21"/>
        <v>14320553.019999998</v>
      </c>
      <c r="R66"/>
    </row>
    <row r="67" spans="1:19" ht="18.75" customHeight="1">
      <c r="A67" s="17" t="s">
        <v>78</v>
      </c>
      <c r="B67" s="35">
        <v>0</v>
      </c>
      <c r="C67" s="35">
        <v>0</v>
      </c>
      <c r="D67" s="35">
        <v>0</v>
      </c>
      <c r="E67" s="35">
        <v>0</v>
      </c>
      <c r="F67" s="35">
        <v>0</v>
      </c>
      <c r="G67" s="36">
        <v>17020422.270000003</v>
      </c>
      <c r="H67" s="35">
        <v>0</v>
      </c>
      <c r="I67" s="35">
        <v>0</v>
      </c>
      <c r="J67" s="35">
        <v>0</v>
      </c>
      <c r="K67" s="35">
        <v>0</v>
      </c>
      <c r="L67" s="35">
        <v>0</v>
      </c>
      <c r="M67" s="35">
        <v>0</v>
      </c>
      <c r="N67" s="29">
        <f t="shared" si="21"/>
        <v>17020422.270000003</v>
      </c>
      <c r="S67"/>
    </row>
    <row r="68" spans="1:20" ht="18.75" customHeight="1">
      <c r="A68" s="17" t="s">
        <v>79</v>
      </c>
      <c r="B68" s="35">
        <v>0</v>
      </c>
      <c r="C68" s="35">
        <v>0</v>
      </c>
      <c r="D68" s="35">
        <v>0</v>
      </c>
      <c r="E68" s="35">
        <v>0</v>
      </c>
      <c r="F68" s="35">
        <v>0</v>
      </c>
      <c r="G68" s="35">
        <v>0</v>
      </c>
      <c r="H68" s="36">
        <v>13841847.989999998</v>
      </c>
      <c r="I68" s="35">
        <v>0</v>
      </c>
      <c r="J68" s="35">
        <v>0</v>
      </c>
      <c r="K68" s="35">
        <v>0</v>
      </c>
      <c r="L68" s="35">
        <v>0</v>
      </c>
      <c r="M68" s="35">
        <v>0</v>
      </c>
      <c r="N68" s="29">
        <f t="shared" si="21"/>
        <v>13841847.989999998</v>
      </c>
      <c r="T68"/>
    </row>
    <row r="69" spans="1:20" ht="18.75" customHeight="1">
      <c r="A69" s="17" t="s">
        <v>80</v>
      </c>
      <c r="B69" s="35">
        <v>0</v>
      </c>
      <c r="C69" s="35">
        <v>0</v>
      </c>
      <c r="D69" s="35">
        <v>0</v>
      </c>
      <c r="E69" s="35">
        <v>0</v>
      </c>
      <c r="F69" s="35">
        <v>0</v>
      </c>
      <c r="G69" s="35">
        <v>0</v>
      </c>
      <c r="H69" s="36">
        <v>3955260.909999999</v>
      </c>
      <c r="I69" s="35">
        <v>0</v>
      </c>
      <c r="J69" s="35">
        <v>0</v>
      </c>
      <c r="K69" s="35">
        <v>0</v>
      </c>
      <c r="L69" s="35">
        <v>0</v>
      </c>
      <c r="M69" s="35">
        <v>0</v>
      </c>
      <c r="N69" s="29">
        <f t="shared" si="21"/>
        <v>3955260.909999999</v>
      </c>
      <c r="T69"/>
    </row>
    <row r="70" spans="1:21" ht="18.75" customHeight="1">
      <c r="A70" s="17" t="s">
        <v>81</v>
      </c>
      <c r="B70" s="35">
        <v>0</v>
      </c>
      <c r="C70" s="35">
        <v>0</v>
      </c>
      <c r="D70" s="35">
        <v>0</v>
      </c>
      <c r="E70" s="35">
        <v>0</v>
      </c>
      <c r="F70" s="35">
        <v>0</v>
      </c>
      <c r="G70" s="35">
        <v>0</v>
      </c>
      <c r="H70" s="35">
        <v>0</v>
      </c>
      <c r="I70" s="26">
        <v>17307654.65</v>
      </c>
      <c r="J70" s="35">
        <v>0</v>
      </c>
      <c r="K70" s="35">
        <v>0</v>
      </c>
      <c r="L70" s="35">
        <v>0</v>
      </c>
      <c r="M70" s="35">
        <v>0</v>
      </c>
      <c r="N70" s="26">
        <f t="shared" si="21"/>
        <v>17307654.65</v>
      </c>
      <c r="U70"/>
    </row>
    <row r="71" spans="1:22" ht="18.75" customHeight="1">
      <c r="A71" s="17" t="s">
        <v>82</v>
      </c>
      <c r="B71" s="35">
        <v>0</v>
      </c>
      <c r="C71" s="35">
        <v>0</v>
      </c>
      <c r="D71" s="35">
        <v>0</v>
      </c>
      <c r="E71" s="35">
        <v>0</v>
      </c>
      <c r="F71" s="35">
        <v>0</v>
      </c>
      <c r="G71" s="35">
        <v>0</v>
      </c>
      <c r="H71" s="35">
        <v>0</v>
      </c>
      <c r="I71" s="35">
        <v>0</v>
      </c>
      <c r="J71" s="26">
        <v>12869833.09</v>
      </c>
      <c r="K71" s="35">
        <v>0</v>
      </c>
      <c r="L71" s="35">
        <v>0</v>
      </c>
      <c r="M71" s="35">
        <v>0</v>
      </c>
      <c r="N71" s="29">
        <f t="shared" si="21"/>
        <v>12869833.09</v>
      </c>
      <c r="V71"/>
    </row>
    <row r="72" spans="1:23" ht="18.75" customHeight="1">
      <c r="A72" s="17" t="s">
        <v>83</v>
      </c>
      <c r="B72" s="35">
        <v>0</v>
      </c>
      <c r="C72" s="35">
        <v>0</v>
      </c>
      <c r="D72" s="35">
        <v>0</v>
      </c>
      <c r="E72" s="35">
        <v>0</v>
      </c>
      <c r="F72" s="35">
        <v>0</v>
      </c>
      <c r="G72" s="35">
        <v>0</v>
      </c>
      <c r="H72" s="35">
        <v>0</v>
      </c>
      <c r="I72" s="35">
        <v>0</v>
      </c>
      <c r="J72" s="35">
        <v>0</v>
      </c>
      <c r="K72" s="26">
        <v>16409485.170000002</v>
      </c>
      <c r="L72" s="35">
        <v>0</v>
      </c>
      <c r="M72" s="59">
        <v>0</v>
      </c>
      <c r="N72" s="26">
        <f t="shared" si="21"/>
        <v>16409485.170000002</v>
      </c>
      <c r="W72"/>
    </row>
    <row r="73" spans="1:24" ht="18.75" customHeight="1">
      <c r="A73" s="17" t="s">
        <v>84</v>
      </c>
      <c r="B73" s="35">
        <v>0</v>
      </c>
      <c r="C73" s="35">
        <v>0</v>
      </c>
      <c r="D73" s="35">
        <v>0</v>
      </c>
      <c r="E73" s="35">
        <v>0</v>
      </c>
      <c r="F73" s="35">
        <v>0</v>
      </c>
      <c r="G73" s="35">
        <v>0</v>
      </c>
      <c r="H73" s="35">
        <v>0</v>
      </c>
      <c r="I73" s="35">
        <v>0</v>
      </c>
      <c r="J73" s="35">
        <v>0</v>
      </c>
      <c r="K73" s="35">
        <v>0</v>
      </c>
      <c r="L73" s="26">
        <v>6992740.699999999</v>
      </c>
      <c r="M73" s="35">
        <v>0</v>
      </c>
      <c r="N73" s="29">
        <f t="shared" si="21"/>
        <v>6992740.699999999</v>
      </c>
      <c r="X73"/>
    </row>
    <row r="74" spans="1:25" ht="18.75" customHeight="1">
      <c r="A74" s="17" t="s">
        <v>85</v>
      </c>
      <c r="B74" s="35">
        <v>0</v>
      </c>
      <c r="C74" s="35">
        <v>0</v>
      </c>
      <c r="D74" s="35">
        <v>0</v>
      </c>
      <c r="E74" s="35">
        <v>0</v>
      </c>
      <c r="F74" s="35">
        <v>0</v>
      </c>
      <c r="G74" s="35">
        <v>0</v>
      </c>
      <c r="H74" s="35">
        <v>0</v>
      </c>
      <c r="I74" s="35">
        <v>0</v>
      </c>
      <c r="J74" s="35">
        <v>0</v>
      </c>
      <c r="K74" s="35">
        <v>0</v>
      </c>
      <c r="L74" s="35">
        <v>0</v>
      </c>
      <c r="M74" s="26">
        <v>4302473.15</v>
      </c>
      <c r="N74" s="26">
        <f t="shared" si="21"/>
        <v>4302473.15</v>
      </c>
      <c r="Y74"/>
    </row>
    <row r="75" spans="1:25" ht="18.75" customHeight="1">
      <c r="A75" s="34"/>
      <c r="B75" s="33"/>
      <c r="C75" s="33"/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/>
      <c r="P75"/>
      <c r="Q75"/>
      <c r="R75"/>
      <c r="S75"/>
      <c r="T75"/>
      <c r="U75"/>
      <c r="V75"/>
      <c r="W75"/>
      <c r="X75"/>
      <c r="Y75"/>
    </row>
    <row r="76" spans="1:14" ht="17.25" customHeight="1">
      <c r="A76" s="64"/>
      <c r="B76" s="65"/>
      <c r="C76" s="65"/>
      <c r="D76" s="65"/>
      <c r="E76" s="65"/>
      <c r="F76" s="65"/>
      <c r="G76" s="65"/>
      <c r="H76" s="65"/>
      <c r="I76" s="65"/>
      <c r="J76" s="65"/>
      <c r="K76" s="65"/>
      <c r="L76" s="65"/>
      <c r="M76" s="65"/>
      <c r="N76" s="65"/>
    </row>
    <row r="77" spans="1:14" ht="15" customHeight="1">
      <c r="A77" s="37"/>
      <c r="B77" s="38"/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9"/>
    </row>
    <row r="78" spans="1:14" ht="18.75" customHeight="1">
      <c r="A78" s="2" t="s">
        <v>101</v>
      </c>
      <c r="B78" s="35">
        <v>0</v>
      </c>
      <c r="C78" s="35">
        <v>0</v>
      </c>
      <c r="D78" s="35">
        <v>0</v>
      </c>
      <c r="E78" s="35">
        <v>0</v>
      </c>
      <c r="F78" s="35">
        <v>0</v>
      </c>
      <c r="G78" s="35">
        <v>0</v>
      </c>
      <c r="H78" s="35">
        <v>0</v>
      </c>
      <c r="I78" s="35">
        <v>0</v>
      </c>
      <c r="J78" s="35">
        <v>0</v>
      </c>
      <c r="K78" s="35">
        <v>0</v>
      </c>
      <c r="L78" s="35">
        <v>0</v>
      </c>
      <c r="M78" s="35">
        <v>0</v>
      </c>
      <c r="N78" s="29"/>
    </row>
    <row r="79" spans="1:15" ht="18.75" customHeight="1">
      <c r="A79" s="17" t="s">
        <v>86</v>
      </c>
      <c r="B79" s="42">
        <v>2.2806756364971252</v>
      </c>
      <c r="C79" s="42">
        <v>2.238960014708032</v>
      </c>
      <c r="D79" s="42">
        <v>0</v>
      </c>
      <c r="E79" s="42">
        <v>0</v>
      </c>
      <c r="F79" s="35">
        <v>0</v>
      </c>
      <c r="G79" s="35">
        <v>0</v>
      </c>
      <c r="H79" s="42">
        <v>0</v>
      </c>
      <c r="I79" s="42">
        <v>0</v>
      </c>
      <c r="J79" s="42">
        <v>0</v>
      </c>
      <c r="K79" s="35">
        <v>0</v>
      </c>
      <c r="L79" s="42">
        <v>0</v>
      </c>
      <c r="M79" s="42">
        <v>0</v>
      </c>
      <c r="N79" s="29"/>
      <c r="O79"/>
    </row>
    <row r="80" spans="1:15" ht="18.75" customHeight="1">
      <c r="A80" s="17" t="s">
        <v>87</v>
      </c>
      <c r="B80" s="42">
        <v>1.9813592533394344</v>
      </c>
      <c r="C80" s="42">
        <v>1.869105216213483</v>
      </c>
      <c r="D80" s="42">
        <v>0</v>
      </c>
      <c r="E80" s="42">
        <v>0</v>
      </c>
      <c r="F80" s="35">
        <v>0</v>
      </c>
      <c r="G80" s="35">
        <v>0</v>
      </c>
      <c r="H80" s="42">
        <v>0</v>
      </c>
      <c r="I80" s="42">
        <v>0</v>
      </c>
      <c r="J80" s="42">
        <v>0</v>
      </c>
      <c r="K80" s="35">
        <v>0</v>
      </c>
      <c r="L80" s="42">
        <v>0</v>
      </c>
      <c r="M80" s="42">
        <v>0</v>
      </c>
      <c r="N80" s="29"/>
      <c r="O80"/>
    </row>
    <row r="81" spans="1:16" ht="18.75" customHeight="1">
      <c r="A81" s="17" t="s">
        <v>88</v>
      </c>
      <c r="B81" s="42">
        <v>0</v>
      </c>
      <c r="C81" s="42">
        <v>0</v>
      </c>
      <c r="D81" s="22">
        <f>(D$37+D$38+D$39)/D$7</f>
        <v>1.816632248214524</v>
      </c>
      <c r="E81" s="42">
        <v>0</v>
      </c>
      <c r="F81" s="35">
        <v>0</v>
      </c>
      <c r="G81" s="35">
        <v>0</v>
      </c>
      <c r="H81" s="42">
        <v>0</v>
      </c>
      <c r="I81" s="42">
        <v>0</v>
      </c>
      <c r="J81" s="42">
        <v>0</v>
      </c>
      <c r="K81" s="35">
        <v>0</v>
      </c>
      <c r="L81" s="42">
        <v>0</v>
      </c>
      <c r="M81" s="42">
        <v>0</v>
      </c>
      <c r="N81" s="26"/>
      <c r="P81"/>
    </row>
    <row r="82" spans="1:17" ht="18.75" customHeight="1">
      <c r="A82" s="17" t="s">
        <v>89</v>
      </c>
      <c r="B82" s="42">
        <v>0</v>
      </c>
      <c r="C82" s="42">
        <v>0</v>
      </c>
      <c r="D82" s="42">
        <v>0</v>
      </c>
      <c r="E82" s="22">
        <f>(E$37+E$38+E$39)/E$7</f>
        <v>2.5299372217906457</v>
      </c>
      <c r="F82" s="35">
        <v>0</v>
      </c>
      <c r="G82" s="35">
        <v>0</v>
      </c>
      <c r="H82" s="42">
        <v>0</v>
      </c>
      <c r="I82" s="42">
        <v>0</v>
      </c>
      <c r="J82" s="42">
        <v>0</v>
      </c>
      <c r="K82" s="35">
        <v>0</v>
      </c>
      <c r="L82" s="42">
        <v>0</v>
      </c>
      <c r="M82" s="42">
        <v>0</v>
      </c>
      <c r="N82" s="29"/>
      <c r="Q82"/>
    </row>
    <row r="83" spans="1:18" ht="18.75" customHeight="1">
      <c r="A83" s="17" t="s">
        <v>90</v>
      </c>
      <c r="B83" s="42">
        <v>0</v>
      </c>
      <c r="C83" s="42">
        <v>0</v>
      </c>
      <c r="D83" s="42">
        <v>0</v>
      </c>
      <c r="E83" s="42">
        <v>0</v>
      </c>
      <c r="F83" s="42">
        <f>(F$37+F$38+F$39)/F$7</f>
        <v>2.1216661340581755</v>
      </c>
      <c r="G83" s="35">
        <v>0</v>
      </c>
      <c r="H83" s="42">
        <v>0</v>
      </c>
      <c r="I83" s="42">
        <v>0</v>
      </c>
      <c r="J83" s="42">
        <v>0</v>
      </c>
      <c r="K83" s="35">
        <v>0</v>
      </c>
      <c r="L83" s="42">
        <v>0</v>
      </c>
      <c r="M83" s="42">
        <v>0</v>
      </c>
      <c r="N83" s="26"/>
      <c r="R83"/>
    </row>
    <row r="84" spans="1:19" ht="18.75" customHeight="1">
      <c r="A84" s="17" t="s">
        <v>91</v>
      </c>
      <c r="B84" s="42">
        <v>0</v>
      </c>
      <c r="C84" s="42">
        <v>0</v>
      </c>
      <c r="D84" s="42">
        <v>0</v>
      </c>
      <c r="E84" s="42">
        <v>0</v>
      </c>
      <c r="F84" s="35">
        <v>0</v>
      </c>
      <c r="G84" s="42">
        <f>(G$37+G$38+G$39)/G$7</f>
        <v>1.6824590338475736</v>
      </c>
      <c r="H84" s="42">
        <v>0</v>
      </c>
      <c r="I84" s="42">
        <v>0</v>
      </c>
      <c r="J84" s="42">
        <v>0</v>
      </c>
      <c r="K84" s="35">
        <v>0</v>
      </c>
      <c r="L84" s="42">
        <v>0</v>
      </c>
      <c r="M84" s="42">
        <v>0</v>
      </c>
      <c r="N84" s="29"/>
      <c r="S84"/>
    </row>
    <row r="85" spans="1:20" ht="18.75" customHeight="1">
      <c r="A85" s="17" t="s">
        <v>92</v>
      </c>
      <c r="B85" s="42">
        <v>0</v>
      </c>
      <c r="C85" s="42">
        <v>0</v>
      </c>
      <c r="D85" s="42">
        <v>0</v>
      </c>
      <c r="E85" s="42">
        <v>0</v>
      </c>
      <c r="F85" s="35">
        <v>0</v>
      </c>
      <c r="G85" s="35">
        <v>0</v>
      </c>
      <c r="H85" s="42">
        <v>1.9792967821868586</v>
      </c>
      <c r="I85" s="42">
        <v>0</v>
      </c>
      <c r="J85" s="42">
        <v>0</v>
      </c>
      <c r="K85" s="35">
        <v>0</v>
      </c>
      <c r="L85" s="42">
        <v>0</v>
      </c>
      <c r="M85" s="42">
        <v>0</v>
      </c>
      <c r="N85" s="29"/>
      <c r="T85"/>
    </row>
    <row r="86" spans="1:20" ht="18.75" customHeight="1">
      <c r="A86" s="17" t="s">
        <v>93</v>
      </c>
      <c r="B86" s="42">
        <v>0</v>
      </c>
      <c r="C86" s="42">
        <v>0</v>
      </c>
      <c r="D86" s="42">
        <v>0</v>
      </c>
      <c r="E86" s="42">
        <v>0</v>
      </c>
      <c r="F86" s="35">
        <v>0</v>
      </c>
      <c r="G86" s="35">
        <v>0</v>
      </c>
      <c r="H86" s="42">
        <v>1.9361998686608934</v>
      </c>
      <c r="I86" s="42">
        <v>0</v>
      </c>
      <c r="J86" s="42">
        <v>0</v>
      </c>
      <c r="K86" s="35">
        <v>0</v>
      </c>
      <c r="L86" s="42">
        <v>0</v>
      </c>
      <c r="M86" s="42">
        <v>0</v>
      </c>
      <c r="N86" s="29"/>
      <c r="T86"/>
    </row>
    <row r="87" spans="1:21" ht="18.75" customHeight="1">
      <c r="A87" s="17" t="s">
        <v>94</v>
      </c>
      <c r="B87" s="42">
        <v>0</v>
      </c>
      <c r="C87" s="42">
        <v>0</v>
      </c>
      <c r="D87" s="42">
        <v>0</v>
      </c>
      <c r="E87" s="42">
        <v>0</v>
      </c>
      <c r="F87" s="35">
        <v>0</v>
      </c>
      <c r="G87" s="35">
        <v>0</v>
      </c>
      <c r="H87" s="42">
        <v>0</v>
      </c>
      <c r="I87" s="42">
        <f>(I$37+I$38+I$39)/I$7</f>
        <v>1.9219034269959936</v>
      </c>
      <c r="J87" s="42">
        <v>0</v>
      </c>
      <c r="K87" s="35">
        <v>0</v>
      </c>
      <c r="L87" s="42">
        <v>0</v>
      </c>
      <c r="M87" s="42">
        <v>0</v>
      </c>
      <c r="N87" s="26"/>
      <c r="U87"/>
    </row>
    <row r="88" spans="1:22" ht="18.75" customHeight="1">
      <c r="A88" s="17" t="s">
        <v>95</v>
      </c>
      <c r="B88" s="42">
        <v>0</v>
      </c>
      <c r="C88" s="42">
        <v>0</v>
      </c>
      <c r="D88" s="42">
        <v>0</v>
      </c>
      <c r="E88" s="42">
        <v>0</v>
      </c>
      <c r="F88" s="35">
        <v>0</v>
      </c>
      <c r="G88" s="35">
        <v>0</v>
      </c>
      <c r="H88" s="42">
        <v>0</v>
      </c>
      <c r="I88" s="42">
        <v>0</v>
      </c>
      <c r="J88" s="42">
        <f>(J$37+J$38+J$39)/J$7</f>
        <v>2.1650358012512596</v>
      </c>
      <c r="K88" s="35">
        <v>0</v>
      </c>
      <c r="L88" s="42">
        <v>0</v>
      </c>
      <c r="M88" s="42">
        <v>0</v>
      </c>
      <c r="N88" s="29"/>
      <c r="V88"/>
    </row>
    <row r="89" spans="1:23" ht="18.75" customHeight="1">
      <c r="A89" s="17" t="s">
        <v>96</v>
      </c>
      <c r="B89" s="42">
        <v>0</v>
      </c>
      <c r="C89" s="42">
        <v>0</v>
      </c>
      <c r="D89" s="42">
        <v>0</v>
      </c>
      <c r="E89" s="42">
        <v>0</v>
      </c>
      <c r="F89" s="35">
        <v>0</v>
      </c>
      <c r="G89" s="35">
        <v>0</v>
      </c>
      <c r="H89" s="42">
        <v>0</v>
      </c>
      <c r="I89" s="42">
        <v>0</v>
      </c>
      <c r="J89" s="42">
        <v>0</v>
      </c>
      <c r="K89" s="22">
        <f>(K$37+K$38+K$39)/K$7</f>
        <v>2.069865082467699</v>
      </c>
      <c r="L89" s="42">
        <v>0</v>
      </c>
      <c r="M89" s="42">
        <v>0</v>
      </c>
      <c r="N89" s="26"/>
      <c r="W89"/>
    </row>
    <row r="90" spans="1:24" ht="18.75" customHeight="1">
      <c r="A90" s="17" t="s">
        <v>97</v>
      </c>
      <c r="B90" s="42">
        <v>0</v>
      </c>
      <c r="C90" s="42">
        <v>0</v>
      </c>
      <c r="D90" s="42">
        <v>0</v>
      </c>
      <c r="E90" s="42">
        <v>0</v>
      </c>
      <c r="F90" s="35">
        <v>0</v>
      </c>
      <c r="G90" s="35">
        <v>0</v>
      </c>
      <c r="H90" s="42">
        <v>0</v>
      </c>
      <c r="I90" s="42">
        <v>0</v>
      </c>
      <c r="J90" s="42">
        <v>0</v>
      </c>
      <c r="K90" s="42">
        <v>0</v>
      </c>
      <c r="L90" s="42">
        <f>(L$37+L$38+L$39)/L$7</f>
        <v>2.4587311192336068</v>
      </c>
      <c r="M90" s="42">
        <v>0</v>
      </c>
      <c r="N90" s="60"/>
      <c r="X90"/>
    </row>
    <row r="91" spans="1:25" ht="18.75" customHeight="1">
      <c r="A91" s="34" t="s">
        <v>98</v>
      </c>
      <c r="B91" s="43">
        <v>0</v>
      </c>
      <c r="C91" s="43">
        <v>0</v>
      </c>
      <c r="D91" s="43">
        <v>0</v>
      </c>
      <c r="E91" s="43">
        <v>0</v>
      </c>
      <c r="F91" s="43">
        <v>0</v>
      </c>
      <c r="G91" s="43">
        <v>0</v>
      </c>
      <c r="H91" s="43">
        <v>0</v>
      </c>
      <c r="I91" s="43">
        <v>0</v>
      </c>
      <c r="J91" s="43">
        <v>0</v>
      </c>
      <c r="K91" s="43">
        <v>0</v>
      </c>
      <c r="L91" s="43">
        <v>0</v>
      </c>
      <c r="M91" s="47">
        <f>(M$37+M$38+M$39)/M$7</f>
        <v>2.407879472311932</v>
      </c>
      <c r="N91" s="48"/>
      <c r="Y91"/>
    </row>
    <row r="92" spans="1:13" ht="72.75" customHeight="1">
      <c r="A92" s="71" t="s">
        <v>103</v>
      </c>
      <c r="B92" s="71"/>
      <c r="C92" s="71"/>
      <c r="D92" s="71"/>
      <c r="E92" s="71"/>
      <c r="F92" s="71"/>
      <c r="G92" s="71"/>
      <c r="H92" s="71"/>
      <c r="I92" s="71"/>
      <c r="J92" s="71"/>
      <c r="K92" s="71"/>
      <c r="L92" s="71"/>
      <c r="M92" s="71"/>
    </row>
    <row r="94" spans="8:11" ht="14.25">
      <c r="H94" s="40"/>
      <c r="I94" s="41"/>
      <c r="J94" s="41"/>
      <c r="K94" s="41"/>
    </row>
  </sheetData>
  <sheetProtection/>
  <mergeCells count="7">
    <mergeCell ref="A92:M92"/>
    <mergeCell ref="A76:N76"/>
    <mergeCell ref="A1:N1"/>
    <mergeCell ref="A2:N2"/>
    <mergeCell ref="A4:A6"/>
    <mergeCell ref="B4:M4"/>
    <mergeCell ref="N4:N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62" r:id="rId2"/>
  <rowBreaks count="1" manualBreakCount="1">
    <brk id="59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2015-01-22T10:55:12Z</cp:lastPrinted>
  <dcterms:created xsi:type="dcterms:W3CDTF">2012-11-28T17:54:39Z</dcterms:created>
  <dcterms:modified xsi:type="dcterms:W3CDTF">2017-02-10T16:38:04Z</dcterms:modified>
  <cp:category/>
  <cp:version/>
  <cp:contentType/>
  <cp:contentStatus/>
</cp:coreProperties>
</file>