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<sst xmlns="http://schemas.openxmlformats.org/spreadsheetml/2006/main" count="106" uniqueCount="104">
  <si>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</si>
  <si>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</si>
  <si>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</si>
  <si>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</si>
  <si>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</si>
  <si>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</si>
  <si>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</si>
  <si>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</si>
  <si>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</si>
  <si>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</si>
  <si>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</si>
  <si>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</si>
  <si>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</si>
  <si>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</si>
  <si>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</si>
  <si>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</si>
  <si>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</si>
  <si>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</si>
  <si>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</si>
  <si>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</si>
  <si>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</si>
  <si>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</si>
  <si>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</si>
  <si>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</si>
  <si>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</si>
  <si>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</si>
  <si>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</si>
  <si>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</si>
  <si>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</si>
  <si>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</si>
  <si>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</si>
  <si>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</si>
  <si>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</si>
  <si>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</si>
  <si>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</si>
  <si>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</si>
  <si>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</si>
  <si>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</si>
  <si>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</si>
  <si>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</si>
  <si>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</si>
  <si>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</si>
  <si>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</si>
  <si>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</si>
  <si>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</si>
  <si>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</si>
  <si>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</si>
  <si>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</si>
  <si>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</si>
  <si>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</si>
  <si>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</si>
  <si>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</si>
  <si>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</si>
  <si>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</si>
  <si>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</si>
  <si>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</si>
  <si>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</si>
  <si>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</si>
  <si>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</si>
  <si>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</si>
  <si>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</si>
  <si>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</si>
  <si>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</si>
  <si>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</si>
  <si>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</si>
  <si>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</si>
  <si>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</si>
  <si>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</si>
  <si>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</si>
  <si>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</si>
  <si>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</si>
  <si>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</si>
  <si>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</si>
  <si>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</si>
  <si>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</si>
  <si>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</si>
  <si>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</si>
  <si>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</si>
  <si>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</si>
  <si>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</si>
  <si>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</si>
  <si>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</si>
  <si>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</si>
  <si>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</si>
  <si>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</si>
  <si>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</si>
  <si>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</si>
  <si>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</si>
  <si>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</si>
  <si>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</si>
  <si>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</si>
  <si>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</si>
  <si>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</si>
  <si>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</si>
  <si>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</si>
  <si>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</si>
  <si>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</si>
  <si>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</si>
  <si>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</si>
  <si>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</si>
  <si>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</si>
  <si>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</si>
  <si>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20/01/17 - VENCIMENTO 06/02/17</t>
  </si>
  <si>
    <t>5.2.8. Aquisição de validador Empresa1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</si>
</sst>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69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469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469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430573</v>
      </c>
      <c r="C7" s="10">
        <f>C8+C20+C24</f>
        <v>316804</v>
      </c>
      <c r="D7" s="10">
        <f>D8+D20+D24</f>
        <v>343703</v>
      </c>
      <c r="E7" s="10">
        <f>E8+E20+E24</f>
        <v>50124</v>
      </c>
      <c r="F7" s="10">
        <f aca="true" t="shared" si="0" ref="F7:M7">F8+F20+F24</f>
        <v>281835</v>
      </c>
      <c r="G7" s="10">
        <f t="shared" si="0"/>
        <v>458141</v>
      </c>
      <c r="H7" s="10">
        <f t="shared" si="0"/>
        <v>410150</v>
      </c>
      <c r="I7" s="10">
        <f t="shared" si="0"/>
        <v>367314</v>
      </c>
      <c r="J7" s="10">
        <f t="shared" si="0"/>
        <v>260152</v>
      </c>
      <c r="K7" s="10">
        <f t="shared" si="0"/>
        <v>313868</v>
      </c>
      <c r="L7" s="10">
        <f t="shared" si="0"/>
        <v>121581</v>
      </c>
      <c r="M7" s="10">
        <f t="shared" si="0"/>
        <v>81002</v>
      </c>
      <c r="N7" s="10">
        <f>+N8+N20+N24</f>
        <v>3435247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233470</v>
      </c>
      <c r="C8" s="12">
        <f>+C9+C12+C16</f>
        <v>181925</v>
      </c>
      <c r="D8" s="12">
        <f>+D9+D12+D16</f>
        <v>211426</v>
      </c>
      <c r="E8" s="12">
        <f>+E9+E12+E16</f>
        <v>28342</v>
      </c>
      <c r="F8" s="12">
        <f aca="true" t="shared" si="1" ref="F8:M8">+F9+F12+F16</f>
        <v>163202</v>
      </c>
      <c r="G8" s="12">
        <f t="shared" si="1"/>
        <v>269812</v>
      </c>
      <c r="H8" s="12">
        <f t="shared" si="1"/>
        <v>230718</v>
      </c>
      <c r="I8" s="12">
        <f t="shared" si="1"/>
        <v>215101</v>
      </c>
      <c r="J8" s="12">
        <f t="shared" si="1"/>
        <v>150706</v>
      </c>
      <c r="K8" s="12">
        <f t="shared" si="1"/>
        <v>174397</v>
      </c>
      <c r="L8" s="12">
        <f t="shared" si="1"/>
        <v>73047</v>
      </c>
      <c r="M8" s="12">
        <f t="shared" si="1"/>
        <v>50671</v>
      </c>
      <c r="N8" s="12">
        <f>SUM(B8:M8)</f>
        <v>1982817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22134</v>
      </c>
      <c r="C9" s="14">
        <v>22149</v>
      </c>
      <c r="D9" s="14">
        <v>16117</v>
      </c>
      <c r="E9" s="14">
        <v>1936</v>
      </c>
      <c r="F9" s="14">
        <v>13635</v>
      </c>
      <c r="G9" s="14">
        <v>25893</v>
      </c>
      <c r="H9" s="14">
        <v>28996</v>
      </c>
      <c r="I9" s="14">
        <v>14025</v>
      </c>
      <c r="J9" s="14">
        <v>18217</v>
      </c>
      <c r="K9" s="14">
        <v>14449</v>
      </c>
      <c r="L9" s="14">
        <v>8691</v>
      </c>
      <c r="M9" s="14">
        <v>6160</v>
      </c>
      <c r="N9" s="12">
        <f aca="true" t="shared" si="2" ref="N9:N19">SUM(B9:M9)</f>
        <v>192402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22134</v>
      </c>
      <c r="C10" s="14">
        <f>+C9-C11</f>
        <v>22149</v>
      </c>
      <c r="D10" s="14">
        <f>+D9-D11</f>
        <v>16117</v>
      </c>
      <c r="E10" s="14">
        <f>+E9-E11</f>
        <v>1936</v>
      </c>
      <c r="F10" s="14">
        <f aca="true" t="shared" si="3" ref="F10:M10">+F9-F11</f>
        <v>13635</v>
      </c>
      <c r="G10" s="14">
        <f t="shared" si="3"/>
        <v>25893</v>
      </c>
      <c r="H10" s="14">
        <f t="shared" si="3"/>
        <v>28996</v>
      </c>
      <c r="I10" s="14">
        <f t="shared" si="3"/>
        <v>14025</v>
      </c>
      <c r="J10" s="14">
        <f t="shared" si="3"/>
        <v>18217</v>
      </c>
      <c r="K10" s="14">
        <f t="shared" si="3"/>
        <v>14449</v>
      </c>
      <c r="L10" s="14">
        <f t="shared" si="3"/>
        <v>8691</v>
      </c>
      <c r="M10" s="14">
        <f t="shared" si="3"/>
        <v>6160</v>
      </c>
      <c r="N10" s="12">
        <f t="shared" si="2"/>
        <v>192402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177456</v>
      </c>
      <c r="C12" s="14">
        <f>C13+C14+C15</f>
        <v>136911</v>
      </c>
      <c r="D12" s="14">
        <f>D13+D14+D15</f>
        <v>168199</v>
      </c>
      <c r="E12" s="14">
        <f>E13+E14+E15</f>
        <v>22758</v>
      </c>
      <c r="F12" s="14">
        <f aca="true" t="shared" si="4" ref="F12:M12">F13+F14+F15</f>
        <v>127821</v>
      </c>
      <c r="G12" s="14">
        <f t="shared" si="4"/>
        <v>208022</v>
      </c>
      <c r="H12" s="14">
        <f t="shared" si="4"/>
        <v>171493</v>
      </c>
      <c r="I12" s="14">
        <f t="shared" si="4"/>
        <v>169511</v>
      </c>
      <c r="J12" s="14">
        <f t="shared" si="4"/>
        <v>111265</v>
      </c>
      <c r="K12" s="14">
        <f t="shared" si="4"/>
        <v>130437</v>
      </c>
      <c r="L12" s="14">
        <f t="shared" si="4"/>
        <v>54672</v>
      </c>
      <c r="M12" s="14">
        <f t="shared" si="4"/>
        <v>38651</v>
      </c>
      <c r="N12" s="12">
        <f t="shared" si="2"/>
        <v>1517196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94604</v>
      </c>
      <c r="C13" s="14">
        <v>75224</v>
      </c>
      <c r="D13" s="14">
        <v>86407</v>
      </c>
      <c r="E13" s="14">
        <v>12322</v>
      </c>
      <c r="F13" s="14">
        <v>66685</v>
      </c>
      <c r="G13" s="14">
        <v>110362</v>
      </c>
      <c r="H13" s="14">
        <v>95747</v>
      </c>
      <c r="I13" s="14">
        <v>91943</v>
      </c>
      <c r="J13" s="14">
        <v>58956</v>
      </c>
      <c r="K13" s="14">
        <v>68899</v>
      </c>
      <c r="L13" s="14">
        <v>28246</v>
      </c>
      <c r="M13" s="14">
        <v>19179</v>
      </c>
      <c r="N13" s="12">
        <f t="shared" si="2"/>
        <v>808574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82012</v>
      </c>
      <c r="C14" s="14">
        <v>60702</v>
      </c>
      <c r="D14" s="14">
        <v>81176</v>
      </c>
      <c r="E14" s="14">
        <v>10288</v>
      </c>
      <c r="F14" s="14">
        <v>60416</v>
      </c>
      <c r="G14" s="14">
        <v>96103</v>
      </c>
      <c r="H14" s="14">
        <v>74727</v>
      </c>
      <c r="I14" s="14">
        <v>76974</v>
      </c>
      <c r="J14" s="14">
        <v>51660</v>
      </c>
      <c r="K14" s="14">
        <v>60922</v>
      </c>
      <c r="L14" s="14">
        <v>26128</v>
      </c>
      <c r="M14" s="14">
        <v>19316</v>
      </c>
      <c r="N14" s="12">
        <f t="shared" si="2"/>
        <v>700424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840</v>
      </c>
      <c r="C15" s="14">
        <v>985</v>
      </c>
      <c r="D15" s="14">
        <v>616</v>
      </c>
      <c r="E15" s="14">
        <v>148</v>
      </c>
      <c r="F15" s="14">
        <v>720</v>
      </c>
      <c r="G15" s="14">
        <v>1557</v>
      </c>
      <c r="H15" s="14">
        <v>1019</v>
      </c>
      <c r="I15" s="14">
        <v>594</v>
      </c>
      <c r="J15" s="14">
        <v>649</v>
      </c>
      <c r="K15" s="14">
        <v>616</v>
      </c>
      <c r="L15" s="14">
        <v>298</v>
      </c>
      <c r="M15" s="14">
        <v>156</v>
      </c>
      <c r="N15" s="12">
        <f t="shared" si="2"/>
        <v>8198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33880</v>
      </c>
      <c r="C16" s="14">
        <f>C17+C18+C19</f>
        <v>22865</v>
      </c>
      <c r="D16" s="14">
        <f>D17+D18+D19</f>
        <v>27110</v>
      </c>
      <c r="E16" s="14">
        <f>E17+E18+E19</f>
        <v>3648</v>
      </c>
      <c r="F16" s="14">
        <f aca="true" t="shared" si="5" ref="F16:M16">F17+F18+F19</f>
        <v>21746</v>
      </c>
      <c r="G16" s="14">
        <f t="shared" si="5"/>
        <v>35897</v>
      </c>
      <c r="H16" s="14">
        <f t="shared" si="5"/>
        <v>30229</v>
      </c>
      <c r="I16" s="14">
        <f t="shared" si="5"/>
        <v>31565</v>
      </c>
      <c r="J16" s="14">
        <f t="shared" si="5"/>
        <v>21224</v>
      </c>
      <c r="K16" s="14">
        <f t="shared" si="5"/>
        <v>29511</v>
      </c>
      <c r="L16" s="14">
        <f t="shared" si="5"/>
        <v>9684</v>
      </c>
      <c r="M16" s="14">
        <f t="shared" si="5"/>
        <v>5860</v>
      </c>
      <c r="N16" s="12">
        <f t="shared" si="2"/>
        <v>273219</v>
      </c>
    </row>
    <row r="17" spans="1:25" ht="18.75" customHeight="1">
      <c r="A17" s="15" t="s">
        <v>16</v>
      </c>
      <c r="B17" s="14">
        <v>16817</v>
      </c>
      <c r="C17" s="14">
        <v>12261</v>
      </c>
      <c r="D17" s="14">
        <v>12131</v>
      </c>
      <c r="E17" s="14">
        <v>1818</v>
      </c>
      <c r="F17" s="14">
        <v>10614</v>
      </c>
      <c r="G17" s="14">
        <v>18722</v>
      </c>
      <c r="H17" s="14">
        <v>15790</v>
      </c>
      <c r="I17" s="14">
        <v>16311</v>
      </c>
      <c r="J17" s="14">
        <v>10687</v>
      </c>
      <c r="K17" s="14">
        <v>14700</v>
      </c>
      <c r="L17" s="14">
        <v>4815</v>
      </c>
      <c r="M17" s="14">
        <v>2784</v>
      </c>
      <c r="N17" s="12">
        <f t="shared" si="2"/>
        <v>137450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17037</v>
      </c>
      <c r="C18" s="14">
        <v>10579</v>
      </c>
      <c r="D18" s="14">
        <v>14949</v>
      </c>
      <c r="E18" s="14">
        <v>1830</v>
      </c>
      <c r="F18" s="14">
        <v>11096</v>
      </c>
      <c r="G18" s="14">
        <v>17138</v>
      </c>
      <c r="H18" s="14">
        <v>14410</v>
      </c>
      <c r="I18" s="14">
        <v>15217</v>
      </c>
      <c r="J18" s="14">
        <v>10523</v>
      </c>
      <c r="K18" s="14">
        <v>14806</v>
      </c>
      <c r="L18" s="14">
        <v>4863</v>
      </c>
      <c r="M18" s="14">
        <v>3069</v>
      </c>
      <c r="N18" s="12">
        <f t="shared" si="2"/>
        <v>135517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26</v>
      </c>
      <c r="C19" s="14">
        <v>25</v>
      </c>
      <c r="D19" s="14">
        <v>30</v>
      </c>
      <c r="E19" s="14">
        <v>0</v>
      </c>
      <c r="F19" s="14">
        <v>36</v>
      </c>
      <c r="G19" s="14">
        <v>37</v>
      </c>
      <c r="H19" s="14">
        <v>29</v>
      </c>
      <c r="I19" s="14">
        <v>37</v>
      </c>
      <c r="J19" s="14">
        <v>14</v>
      </c>
      <c r="K19" s="14">
        <v>5</v>
      </c>
      <c r="L19" s="14">
        <v>6</v>
      </c>
      <c r="M19" s="14">
        <v>7</v>
      </c>
      <c r="N19" s="12">
        <f t="shared" si="2"/>
        <v>252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133365</v>
      </c>
      <c r="C20" s="18">
        <f>C21+C22+C23</f>
        <v>82306</v>
      </c>
      <c r="D20" s="18">
        <f>D21+D22+D23</f>
        <v>79909</v>
      </c>
      <c r="E20" s="18">
        <f>E21+E22+E23</f>
        <v>12181</v>
      </c>
      <c r="F20" s="18">
        <f aca="true" t="shared" si="6" ref="F20:M20">F21+F22+F23</f>
        <v>68430</v>
      </c>
      <c r="G20" s="18">
        <f t="shared" si="6"/>
        <v>111311</v>
      </c>
      <c r="H20" s="18">
        <f t="shared" si="6"/>
        <v>113042</v>
      </c>
      <c r="I20" s="18">
        <f t="shared" si="6"/>
        <v>105069</v>
      </c>
      <c r="J20" s="18">
        <f t="shared" si="6"/>
        <v>68837</v>
      </c>
      <c r="K20" s="18">
        <f t="shared" si="6"/>
        <v>101046</v>
      </c>
      <c r="L20" s="18">
        <f t="shared" si="6"/>
        <v>36325</v>
      </c>
      <c r="M20" s="18">
        <f t="shared" si="6"/>
        <v>23367</v>
      </c>
      <c r="N20" s="12">
        <f aca="true" t="shared" si="7" ref="N20:N26">SUM(B20:M20)</f>
        <v>935188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78130</v>
      </c>
      <c r="C21" s="14">
        <v>51901</v>
      </c>
      <c r="D21" s="14">
        <v>49190</v>
      </c>
      <c r="E21" s="14">
        <v>7786</v>
      </c>
      <c r="F21" s="14">
        <v>41612</v>
      </c>
      <c r="G21" s="14">
        <v>69490</v>
      </c>
      <c r="H21" s="14">
        <v>70790</v>
      </c>
      <c r="I21" s="14">
        <v>64314</v>
      </c>
      <c r="J21" s="14">
        <v>41197</v>
      </c>
      <c r="K21" s="14">
        <v>58280</v>
      </c>
      <c r="L21" s="14">
        <v>20932</v>
      </c>
      <c r="M21" s="14">
        <v>12874</v>
      </c>
      <c r="N21" s="12">
        <f t="shared" si="7"/>
        <v>566496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54726</v>
      </c>
      <c r="C22" s="14">
        <v>30014</v>
      </c>
      <c r="D22" s="14">
        <v>30470</v>
      </c>
      <c r="E22" s="14">
        <v>4332</v>
      </c>
      <c r="F22" s="14">
        <v>26520</v>
      </c>
      <c r="G22" s="14">
        <v>41202</v>
      </c>
      <c r="H22" s="14">
        <v>41768</v>
      </c>
      <c r="I22" s="14">
        <v>40456</v>
      </c>
      <c r="J22" s="14">
        <v>27356</v>
      </c>
      <c r="K22" s="14">
        <v>42398</v>
      </c>
      <c r="L22" s="14">
        <v>15228</v>
      </c>
      <c r="M22" s="14">
        <v>10423</v>
      </c>
      <c r="N22" s="12">
        <f t="shared" si="7"/>
        <v>364893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509</v>
      </c>
      <c r="C23" s="14">
        <v>391</v>
      </c>
      <c r="D23" s="14">
        <v>249</v>
      </c>
      <c r="E23" s="14">
        <v>63</v>
      </c>
      <c r="F23" s="14">
        <v>298</v>
      </c>
      <c r="G23" s="14">
        <v>619</v>
      </c>
      <c r="H23" s="14">
        <v>484</v>
      </c>
      <c r="I23" s="14">
        <v>299</v>
      </c>
      <c r="J23" s="14">
        <v>284</v>
      </c>
      <c r="K23" s="14">
        <v>368</v>
      </c>
      <c r="L23" s="14">
        <v>165</v>
      </c>
      <c r="M23" s="14">
        <v>70</v>
      </c>
      <c r="N23" s="12">
        <f t="shared" si="7"/>
        <v>3799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63738</v>
      </c>
      <c r="C24" s="14">
        <f>C25+C26</f>
        <v>52573</v>
      </c>
      <c r="D24" s="14">
        <f>D25+D26</f>
        <v>52368</v>
      </c>
      <c r="E24" s="14">
        <f>E25+E26</f>
        <v>9601</v>
      </c>
      <c r="F24" s="14">
        <f aca="true" t="shared" si="8" ref="F24:M24">F25+F26</f>
        <v>50203</v>
      </c>
      <c r="G24" s="14">
        <f t="shared" si="8"/>
        <v>77018</v>
      </c>
      <c r="H24" s="14">
        <f t="shared" si="8"/>
        <v>66390</v>
      </c>
      <c r="I24" s="14">
        <f t="shared" si="8"/>
        <v>47144</v>
      </c>
      <c r="J24" s="14">
        <f t="shared" si="8"/>
        <v>40609</v>
      </c>
      <c r="K24" s="14">
        <f t="shared" si="8"/>
        <v>38425</v>
      </c>
      <c r="L24" s="14">
        <f t="shared" si="8"/>
        <v>12209</v>
      </c>
      <c r="M24" s="14">
        <f t="shared" si="8"/>
        <v>6964</v>
      </c>
      <c r="N24" s="12">
        <f t="shared" si="7"/>
        <v>517242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63726</v>
      </c>
      <c r="C25" s="14">
        <v>52558</v>
      </c>
      <c r="D25" s="14">
        <v>52356</v>
      </c>
      <c r="E25" s="14">
        <v>9598</v>
      </c>
      <c r="F25" s="14">
        <v>50195</v>
      </c>
      <c r="G25" s="14">
        <v>76996</v>
      </c>
      <c r="H25" s="14">
        <v>66371</v>
      </c>
      <c r="I25" s="14">
        <v>47137</v>
      </c>
      <c r="J25" s="14">
        <v>40599</v>
      </c>
      <c r="K25" s="14">
        <v>38413</v>
      </c>
      <c r="L25" s="14">
        <v>12203</v>
      </c>
      <c r="M25" s="14">
        <v>6960</v>
      </c>
      <c r="N25" s="12">
        <f t="shared" si="7"/>
        <v>517112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12</v>
      </c>
      <c r="C26" s="14">
        <v>15</v>
      </c>
      <c r="D26" s="14">
        <v>12</v>
      </c>
      <c r="E26" s="14">
        <v>3</v>
      </c>
      <c r="F26" s="14">
        <v>8</v>
      </c>
      <c r="G26" s="14">
        <v>22</v>
      </c>
      <c r="H26" s="14">
        <v>19</v>
      </c>
      <c r="I26" s="14">
        <v>7</v>
      </c>
      <c r="J26" s="14">
        <v>10</v>
      </c>
      <c r="K26" s="14">
        <v>12</v>
      </c>
      <c r="L26" s="14">
        <v>6</v>
      </c>
      <c r="M26" s="14">
        <v>4</v>
      </c>
      <c r="N26" s="12">
        <f t="shared" si="7"/>
        <v>130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874308.6099285799</v>
      </c>
      <c r="C36" s="61">
        <f aca="true" t="shared" si="11" ref="C36:M36">C37+C38+C39+C40</f>
        <v>621595.600522</v>
      </c>
      <c r="D36" s="61">
        <f t="shared" si="11"/>
        <v>634135.0499351501</v>
      </c>
      <c r="E36" s="61">
        <f t="shared" si="11"/>
        <v>126648.91348159999</v>
      </c>
      <c r="F36" s="61">
        <f t="shared" si="11"/>
        <v>597577.8721617501</v>
      </c>
      <c r="G36" s="61">
        <f t="shared" si="11"/>
        <v>770231.5914</v>
      </c>
      <c r="H36" s="61">
        <f t="shared" si="11"/>
        <v>807160.6950000001</v>
      </c>
      <c r="I36" s="61">
        <f t="shared" si="11"/>
        <v>705553.1989052</v>
      </c>
      <c r="J36" s="61">
        <f t="shared" si="11"/>
        <v>562885.1592136</v>
      </c>
      <c r="K36" s="61">
        <f t="shared" si="11"/>
        <v>649374.25887168</v>
      </c>
      <c r="L36" s="61">
        <f t="shared" si="11"/>
        <v>298722.89779082994</v>
      </c>
      <c r="M36" s="61">
        <f t="shared" si="11"/>
        <v>194879.09731712</v>
      </c>
      <c r="N36" s="61">
        <f>N37+N38+N39+N40</f>
        <v>6843072.94452751</v>
      </c>
    </row>
    <row r="37" spans="1:14" ht="18.75" customHeight="1">
      <c r="A37" s="58" t="s">
        <v>55</v>
      </c>
      <c r="B37" s="55">
        <f aca="true" t="shared" si="12" ref="B37:M37">B29*B7</f>
        <v>873718.7315999999</v>
      </c>
      <c r="C37" s="55">
        <f t="shared" si="12"/>
        <v>621062.5616</v>
      </c>
      <c r="D37" s="55">
        <f t="shared" si="12"/>
        <v>623752.2044</v>
      </c>
      <c r="E37" s="55">
        <f t="shared" si="12"/>
        <v>126317.49239999999</v>
      </c>
      <c r="F37" s="55">
        <f t="shared" si="12"/>
        <v>597208.3650000001</v>
      </c>
      <c r="G37" s="55">
        <f t="shared" si="12"/>
        <v>769905.9505</v>
      </c>
      <c r="H37" s="55">
        <f t="shared" si="12"/>
        <v>806559.975</v>
      </c>
      <c r="I37" s="55">
        <f t="shared" si="12"/>
        <v>705095.9544</v>
      </c>
      <c r="J37" s="55">
        <f t="shared" si="12"/>
        <v>562422.6088</v>
      </c>
      <c r="K37" s="55">
        <f t="shared" si="12"/>
        <v>648733.7692</v>
      </c>
      <c r="L37" s="55">
        <f t="shared" si="12"/>
        <v>298347.6159</v>
      </c>
      <c r="M37" s="55">
        <f t="shared" si="12"/>
        <v>194753.1086</v>
      </c>
      <c r="N37" s="57">
        <f>SUM(B37:M37)</f>
        <v>6827878.337399999</v>
      </c>
    </row>
    <row r="38" spans="1:14" ht="18.75" customHeight="1">
      <c r="A38" s="58" t="s">
        <v>56</v>
      </c>
      <c r="B38" s="55">
        <f aca="true" t="shared" si="13" ref="B38:M38">B30*B7</f>
        <v>-2667.20167142</v>
      </c>
      <c r="C38" s="55">
        <f t="shared" si="13"/>
        <v>-1859.4810779999998</v>
      </c>
      <c r="D38" s="55">
        <f t="shared" si="13"/>
        <v>-1907.53446485</v>
      </c>
      <c r="E38" s="55">
        <f t="shared" si="13"/>
        <v>-314.8589184</v>
      </c>
      <c r="F38" s="55">
        <f t="shared" si="13"/>
        <v>-1791.89283825</v>
      </c>
      <c r="G38" s="55">
        <f t="shared" si="13"/>
        <v>-2336.5191</v>
      </c>
      <c r="H38" s="55">
        <f t="shared" si="13"/>
        <v>-2296.84</v>
      </c>
      <c r="I38" s="55">
        <f t="shared" si="13"/>
        <v>-2089.3554948</v>
      </c>
      <c r="J38" s="55">
        <f t="shared" si="13"/>
        <v>-1656.0495864</v>
      </c>
      <c r="K38" s="55">
        <f t="shared" si="13"/>
        <v>-1961.7503283199999</v>
      </c>
      <c r="L38" s="55">
        <f t="shared" si="13"/>
        <v>-895.8781091699999</v>
      </c>
      <c r="M38" s="55">
        <f t="shared" si="13"/>
        <v>-593.05128288</v>
      </c>
      <c r="N38" s="25">
        <f>SUM(B38:M38)</f>
        <v>-20370.412872489997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10128.98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10128.98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+B43+B46+B55+B56</f>
        <v>-90822.63</v>
      </c>
      <c r="C42" s="25">
        <f aca="true" t="shared" si="15" ref="C42:M42">+C43+C46+C55+C56</f>
        <v>-86147.31</v>
      </c>
      <c r="D42" s="25">
        <f t="shared" si="15"/>
        <v>-74573.77</v>
      </c>
      <c r="E42" s="25">
        <f t="shared" si="15"/>
        <v>-44248.57000000001</v>
      </c>
      <c r="F42" s="25">
        <f t="shared" si="15"/>
        <v>-63648</v>
      </c>
      <c r="G42" s="25">
        <f t="shared" si="15"/>
        <v>-105410.04999999999</v>
      </c>
      <c r="H42" s="25">
        <f t="shared" si="15"/>
        <v>-130420.23000000001</v>
      </c>
      <c r="I42" s="25">
        <f t="shared" si="15"/>
        <v>-76854.88</v>
      </c>
      <c r="J42" s="25">
        <f t="shared" si="15"/>
        <v>-72078.89</v>
      </c>
      <c r="K42" s="25">
        <f t="shared" si="15"/>
        <v>-74358.37</v>
      </c>
      <c r="L42" s="25">
        <f t="shared" si="15"/>
        <v>-56615.020000000004</v>
      </c>
      <c r="M42" s="25">
        <f t="shared" si="15"/>
        <v>-35742.17</v>
      </c>
      <c r="N42" s="25">
        <f>+N43+N46+N55+N56</f>
        <v>-910919.89</v>
      </c>
    </row>
    <row r="43" spans="1:14" ht="18.75" customHeight="1">
      <c r="A43" s="17" t="s">
        <v>60</v>
      </c>
      <c r="B43" s="26">
        <f>B44+B45</f>
        <v>-84109.2</v>
      </c>
      <c r="C43" s="26">
        <f>C44+C45</f>
        <v>-84166.2</v>
      </c>
      <c r="D43" s="26">
        <f>D44+D45</f>
        <v>-61244.6</v>
      </c>
      <c r="E43" s="26">
        <f>E44+E45</f>
        <v>-7356.8</v>
      </c>
      <c r="F43" s="26">
        <f aca="true" t="shared" si="16" ref="F43:M43">F44+F45</f>
        <v>-51813</v>
      </c>
      <c r="G43" s="26">
        <f t="shared" si="16"/>
        <v>-98393.4</v>
      </c>
      <c r="H43" s="26">
        <f t="shared" si="16"/>
        <v>-110184.8</v>
      </c>
      <c r="I43" s="26">
        <f t="shared" si="16"/>
        <v>-53295</v>
      </c>
      <c r="J43" s="26">
        <f t="shared" si="16"/>
        <v>-69224.6</v>
      </c>
      <c r="K43" s="26">
        <f t="shared" si="16"/>
        <v>-54906.2</v>
      </c>
      <c r="L43" s="26">
        <f t="shared" si="16"/>
        <v>-33025.8</v>
      </c>
      <c r="M43" s="26">
        <f t="shared" si="16"/>
        <v>-23408</v>
      </c>
      <c r="N43" s="25">
        <f aca="true" t="shared" si="17" ref="N43:N56">SUM(B43:M43)</f>
        <v>-731127.6</v>
      </c>
    </row>
    <row r="44" spans="1:25" ht="18.75" customHeight="1">
      <c r="A44" s="13" t="s">
        <v>61</v>
      </c>
      <c r="B44" s="20">
        <f>ROUND(-B9*$D$3,2)</f>
        <v>-84109.2</v>
      </c>
      <c r="C44" s="20">
        <f>ROUND(-C9*$D$3,2)</f>
        <v>-84166.2</v>
      </c>
      <c r="D44" s="20">
        <f>ROUND(-D9*$D$3,2)</f>
        <v>-61244.6</v>
      </c>
      <c r="E44" s="20">
        <f>ROUND(-E9*$D$3,2)</f>
        <v>-7356.8</v>
      </c>
      <c r="F44" s="20">
        <f aca="true" t="shared" si="18" ref="F44:M44">ROUND(-F9*$D$3,2)</f>
        <v>-51813</v>
      </c>
      <c r="G44" s="20">
        <f t="shared" si="18"/>
        <v>-98393.4</v>
      </c>
      <c r="H44" s="20">
        <f t="shared" si="18"/>
        <v>-110184.8</v>
      </c>
      <c r="I44" s="20">
        <f t="shared" si="18"/>
        <v>-53295</v>
      </c>
      <c r="J44" s="20">
        <f t="shared" si="18"/>
        <v>-69224.6</v>
      </c>
      <c r="K44" s="20">
        <f t="shared" si="18"/>
        <v>-54906.2</v>
      </c>
      <c r="L44" s="20">
        <f t="shared" si="18"/>
        <v>-33025.8</v>
      </c>
      <c r="M44" s="20">
        <f t="shared" si="18"/>
        <v>-23408</v>
      </c>
      <c r="N44" s="47">
        <f t="shared" si="17"/>
        <v>-731127.6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 aca="true" t="shared" si="20" ref="B46:M46">SUM(B47:B54)</f>
        <v>-6713.43</v>
      </c>
      <c r="C46" s="26">
        <f t="shared" si="20"/>
        <v>-1981.11</v>
      </c>
      <c r="D46" s="26">
        <f t="shared" si="20"/>
        <v>-13329.17</v>
      </c>
      <c r="E46" s="26">
        <f t="shared" si="20"/>
        <v>-36891.770000000004</v>
      </c>
      <c r="F46" s="26">
        <f t="shared" si="20"/>
        <v>-11835</v>
      </c>
      <c r="G46" s="26">
        <f t="shared" si="20"/>
        <v>-7016.65</v>
      </c>
      <c r="H46" s="26">
        <f t="shared" si="20"/>
        <v>-20235.43</v>
      </c>
      <c r="I46" s="26">
        <f t="shared" si="20"/>
        <v>-23559.88</v>
      </c>
      <c r="J46" s="26">
        <f t="shared" si="20"/>
        <v>-2854.29</v>
      </c>
      <c r="K46" s="26">
        <f t="shared" si="20"/>
        <v>-19452.17</v>
      </c>
      <c r="L46" s="26">
        <f t="shared" si="20"/>
        <v>-23589.22</v>
      </c>
      <c r="M46" s="26">
        <f t="shared" si="20"/>
        <v>-12334.17</v>
      </c>
      <c r="N46" s="26">
        <f>SUM(N47:N54)</f>
        <v>-179792.29</v>
      </c>
    </row>
    <row r="47" spans="1:25" ht="18.75" customHeight="1">
      <c r="A47" s="13" t="s">
        <v>64</v>
      </c>
      <c r="B47" s="24">
        <v>-6713.43</v>
      </c>
      <c r="C47" s="24">
        <v>-1981.11</v>
      </c>
      <c r="D47" s="24">
        <v>-13329.17</v>
      </c>
      <c r="E47" s="24">
        <v>-26303.34</v>
      </c>
      <c r="F47" s="24">
        <v>-11835</v>
      </c>
      <c r="G47" s="24">
        <v>-7016.65</v>
      </c>
      <c r="H47" s="24">
        <v>-20235.43</v>
      </c>
      <c r="I47" s="24">
        <v>-23559.88</v>
      </c>
      <c r="J47" s="24">
        <v>-2854.29</v>
      </c>
      <c r="K47" s="24">
        <v>-19452.17</v>
      </c>
      <c r="L47" s="24">
        <v>-23589.22</v>
      </c>
      <c r="M47" s="24">
        <v>-12334.17</v>
      </c>
      <c r="N47" s="24">
        <f t="shared" si="17"/>
        <v>-169203.86000000002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-4500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-4500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103</v>
      </c>
      <c r="B54" s="24">
        <v>0</v>
      </c>
      <c r="C54" s="24">
        <v>0</v>
      </c>
      <c r="D54" s="24">
        <v>0</v>
      </c>
      <c r="E54" s="24">
        <v>-6088.43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f t="shared" si="17"/>
        <v>-6088.43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20"/>
    </row>
    <row r="58" spans="1:25" ht="15.75">
      <c r="A58" s="2" t="s">
        <v>73</v>
      </c>
      <c r="B58" s="29">
        <f aca="true" t="shared" si="21" ref="B58:M58">+B36+B42</f>
        <v>783485.9799285799</v>
      </c>
      <c r="C58" s="29">
        <f t="shared" si="21"/>
        <v>535448.290522</v>
      </c>
      <c r="D58" s="29">
        <f t="shared" si="21"/>
        <v>559561.27993515</v>
      </c>
      <c r="E58" s="29">
        <f t="shared" si="21"/>
        <v>82400.34348159998</v>
      </c>
      <c r="F58" s="29">
        <f t="shared" si="21"/>
        <v>533929.8721617501</v>
      </c>
      <c r="G58" s="29">
        <f t="shared" si="21"/>
        <v>664821.5414</v>
      </c>
      <c r="H58" s="29">
        <f t="shared" si="21"/>
        <v>676740.4650000001</v>
      </c>
      <c r="I58" s="29">
        <f t="shared" si="21"/>
        <v>628698.3189052</v>
      </c>
      <c r="J58" s="29">
        <f t="shared" si="21"/>
        <v>490806.26921359997</v>
      </c>
      <c r="K58" s="29">
        <f t="shared" si="21"/>
        <v>575015.88887168</v>
      </c>
      <c r="L58" s="29">
        <f t="shared" si="21"/>
        <v>242107.87779082992</v>
      </c>
      <c r="M58" s="29">
        <f t="shared" si="21"/>
        <v>159136.92731712002</v>
      </c>
      <c r="N58" s="29">
        <f>SUM(B58:M58)</f>
        <v>5932153.05452751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9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4" ht="18.75" customHeight="1">
      <c r="A61" s="2" t="s">
        <v>74</v>
      </c>
      <c r="B61" s="36">
        <f>SUM(B62:B75)</f>
        <v>783485.98</v>
      </c>
      <c r="C61" s="36">
        <f aca="true" t="shared" si="22" ref="C61:M61">SUM(C62:C75)</f>
        <v>535448.29</v>
      </c>
      <c r="D61" s="36">
        <f t="shared" si="22"/>
        <v>559561.28</v>
      </c>
      <c r="E61" s="36">
        <f t="shared" si="22"/>
        <v>82400.34</v>
      </c>
      <c r="F61" s="36">
        <f t="shared" si="22"/>
        <v>533929.88</v>
      </c>
      <c r="G61" s="36">
        <f t="shared" si="22"/>
        <v>664821.54</v>
      </c>
      <c r="H61" s="36">
        <f t="shared" si="22"/>
        <v>676740.47</v>
      </c>
      <c r="I61" s="36">
        <f t="shared" si="22"/>
        <v>628698.32</v>
      </c>
      <c r="J61" s="36">
        <f t="shared" si="22"/>
        <v>490806.27</v>
      </c>
      <c r="K61" s="36">
        <f t="shared" si="22"/>
        <v>575015.89</v>
      </c>
      <c r="L61" s="36">
        <f t="shared" si="22"/>
        <v>242107.88</v>
      </c>
      <c r="M61" s="36">
        <f t="shared" si="22"/>
        <v>159136.93</v>
      </c>
      <c r="N61" s="29">
        <f>SUM(N62:N75)</f>
        <v>5932153.069999998</v>
      </c>
    </row>
    <row r="62" spans="1:15" ht="18.75" customHeight="1">
      <c r="A62" s="17" t="s">
        <v>75</v>
      </c>
      <c r="B62" s="36">
        <v>147568.87</v>
      </c>
      <c r="C62" s="36">
        <v>154719.79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302288.66000000003</v>
      </c>
      <c r="O62"/>
    </row>
    <row r="63" spans="1:15" ht="18.75" customHeight="1">
      <c r="A63" s="17" t="s">
        <v>76</v>
      </c>
      <c r="B63" s="36">
        <v>635917.11</v>
      </c>
      <c r="C63" s="36">
        <v>380728.5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1016645.61</v>
      </c>
      <c r="O63"/>
    </row>
    <row r="64" spans="1:16" ht="18.75" customHeight="1">
      <c r="A64" s="17" t="s">
        <v>77</v>
      </c>
      <c r="B64" s="35">
        <v>0</v>
      </c>
      <c r="C64" s="35">
        <v>0</v>
      </c>
      <c r="D64" s="26">
        <v>559561.28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559561.28</v>
      </c>
      <c r="P64"/>
    </row>
    <row r="65" spans="1:17" ht="18.75" customHeight="1">
      <c r="A65" s="17" t="s">
        <v>78</v>
      </c>
      <c r="B65" s="35">
        <v>0</v>
      </c>
      <c r="C65" s="35">
        <v>0</v>
      </c>
      <c r="D65" s="35">
        <v>0</v>
      </c>
      <c r="E65" s="26">
        <v>82400.34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82400.34</v>
      </c>
      <c r="Q65"/>
    </row>
    <row r="66" spans="1:18" ht="18.75" customHeight="1">
      <c r="A66" s="17" t="s">
        <v>79</v>
      </c>
      <c r="B66" s="35">
        <v>0</v>
      </c>
      <c r="C66" s="35">
        <v>0</v>
      </c>
      <c r="D66" s="35">
        <v>0</v>
      </c>
      <c r="E66" s="35">
        <v>0</v>
      </c>
      <c r="F66" s="26">
        <v>533929.88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533929.88</v>
      </c>
      <c r="R66"/>
    </row>
    <row r="67" spans="1:19" ht="18.75" customHeight="1">
      <c r="A67" s="17" t="s">
        <v>80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664821.54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664821.54</v>
      </c>
      <c r="S67"/>
    </row>
    <row r="68" spans="1:20" ht="18.75" customHeight="1">
      <c r="A68" s="17" t="s">
        <v>81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530346.69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530346.69</v>
      </c>
      <c r="T68"/>
    </row>
    <row r="69" spans="1:20" ht="18.75" customHeight="1">
      <c r="A69" s="17" t="s">
        <v>82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146393.78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146393.78</v>
      </c>
      <c r="T69"/>
    </row>
    <row r="70" spans="1:21" ht="18.75" customHeight="1">
      <c r="A70" s="17" t="s">
        <v>83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628698.32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628698.32</v>
      </c>
      <c r="U70"/>
    </row>
    <row r="71" spans="1:22" ht="18.75" customHeight="1">
      <c r="A71" s="17" t="s">
        <v>84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490806.27</v>
      </c>
      <c r="K71" s="35">
        <v>0</v>
      </c>
      <c r="L71" s="35">
        <v>0</v>
      </c>
      <c r="M71" s="35">
        <v>0</v>
      </c>
      <c r="N71" s="29">
        <f t="shared" si="23"/>
        <v>490806.27</v>
      </c>
      <c r="V71"/>
    </row>
    <row r="72" spans="1:23" ht="18.75" customHeight="1">
      <c r="A72" s="17" t="s">
        <v>85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575015.89</v>
      </c>
      <c r="L72" s="35">
        <v>0</v>
      </c>
      <c r="M72" s="62"/>
      <c r="N72" s="26">
        <f t="shared" si="23"/>
        <v>575015.89</v>
      </c>
      <c r="W72"/>
    </row>
    <row r="73" spans="1:24" ht="18.75" customHeight="1">
      <c r="A73" s="17" t="s">
        <v>86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242107.88</v>
      </c>
      <c r="M73" s="35">
        <v>0</v>
      </c>
      <c r="N73" s="29">
        <f t="shared" si="23"/>
        <v>242107.88</v>
      </c>
      <c r="X73"/>
    </row>
    <row r="74" spans="1:25" ht="18.75" customHeight="1">
      <c r="A74" s="17" t="s">
        <v>87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159136.93</v>
      </c>
      <c r="N74" s="26">
        <f t="shared" si="23"/>
        <v>159136.93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88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89</v>
      </c>
      <c r="B79" s="45">
        <v>2.2719002644330795</v>
      </c>
      <c r="C79" s="45">
        <v>2.2410330702771444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5" ht="18.75" customHeight="1">
      <c r="A80" s="17" t="s">
        <v>90</v>
      </c>
      <c r="B80" s="45">
        <v>1.9800780562467353</v>
      </c>
      <c r="C80" s="45">
        <v>1.867511287316193</v>
      </c>
      <c r="D80" s="45">
        <v>0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9"/>
      <c r="O80"/>
    </row>
    <row r="81" spans="1:16" ht="18.75" customHeight="1">
      <c r="A81" s="17" t="s">
        <v>91</v>
      </c>
      <c r="B81" s="45">
        <v>0</v>
      </c>
      <c r="C81" s="45">
        <v>0</v>
      </c>
      <c r="D81" s="22">
        <f>(D$37+D$38+D$39)/D$7</f>
        <v>1.8155386189097857</v>
      </c>
      <c r="E81" s="45">
        <v>0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6"/>
      <c r="P81"/>
    </row>
    <row r="82" spans="1:17" ht="18.75" customHeight="1">
      <c r="A82" s="17" t="s">
        <v>92</v>
      </c>
      <c r="B82" s="45">
        <v>0</v>
      </c>
      <c r="C82" s="45">
        <v>0</v>
      </c>
      <c r="D82" s="45">
        <v>0</v>
      </c>
      <c r="E82" s="22">
        <f>(E$37+E$38+E$39)/E$7</f>
        <v>2.5267120238129435</v>
      </c>
      <c r="F82" s="35">
        <v>0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9"/>
      <c r="Q82"/>
    </row>
    <row r="83" spans="1:18" ht="18.75" customHeight="1">
      <c r="A83" s="17" t="s">
        <v>93</v>
      </c>
      <c r="B83" s="45">
        <v>0</v>
      </c>
      <c r="C83" s="45">
        <v>0</v>
      </c>
      <c r="D83" s="45">
        <v>0</v>
      </c>
      <c r="E83" s="45">
        <v>0</v>
      </c>
      <c r="F83" s="45">
        <f>(F$37+F$38+F$39)/F$7</f>
        <v>2.1203110762032753</v>
      </c>
      <c r="G83" s="35">
        <v>0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6"/>
      <c r="R83"/>
    </row>
    <row r="84" spans="1:19" ht="18.75" customHeight="1">
      <c r="A84" s="17" t="s">
        <v>94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45">
        <f>(G$37+G$38+G$39)/G$7</f>
        <v>1.681210787508649</v>
      </c>
      <c r="H84" s="45">
        <v>0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S84"/>
    </row>
    <row r="85" spans="1:20" ht="18.75" customHeight="1">
      <c r="A85" s="17" t="s">
        <v>95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1.9786207753714575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0" ht="18.75" customHeight="1">
      <c r="A86" s="17" t="s">
        <v>96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1.9339003560757992</v>
      </c>
      <c r="I86" s="45">
        <v>0</v>
      </c>
      <c r="J86" s="45">
        <v>0</v>
      </c>
      <c r="K86" s="35">
        <v>0</v>
      </c>
      <c r="L86" s="45">
        <v>0</v>
      </c>
      <c r="M86" s="45">
        <v>0</v>
      </c>
      <c r="N86" s="29"/>
      <c r="T86"/>
    </row>
    <row r="87" spans="1:21" ht="18.75" customHeight="1">
      <c r="A87" s="17" t="s">
        <v>97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f>(I$37+I$38+I$39)/I$7</f>
        <v>1.9208448327730498</v>
      </c>
      <c r="J87" s="45">
        <v>0</v>
      </c>
      <c r="K87" s="35">
        <v>0</v>
      </c>
      <c r="L87" s="45">
        <v>0</v>
      </c>
      <c r="M87" s="45">
        <v>0</v>
      </c>
      <c r="N87" s="26"/>
      <c r="U87"/>
    </row>
    <row r="88" spans="1:22" ht="18.75" customHeight="1">
      <c r="A88" s="17" t="s">
        <v>98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f>(J$37+J$38+J$39)/J$7</f>
        <v>2.1636780006057994</v>
      </c>
      <c r="K88" s="35">
        <v>0</v>
      </c>
      <c r="L88" s="45">
        <v>0</v>
      </c>
      <c r="M88" s="45">
        <v>0</v>
      </c>
      <c r="N88" s="29"/>
      <c r="V88"/>
    </row>
    <row r="89" spans="1:23" ht="18.75" customHeight="1">
      <c r="A89" s="17" t="s">
        <v>99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22">
        <f>(K$37+K$38+K$39)/K$7</f>
        <v>2.0689406338705445</v>
      </c>
      <c r="L89" s="45">
        <v>0</v>
      </c>
      <c r="M89" s="45">
        <v>0</v>
      </c>
      <c r="N89" s="26"/>
      <c r="W89"/>
    </row>
    <row r="90" spans="1:24" ht="18.75" customHeight="1">
      <c r="A90" s="17" t="s">
        <v>100</v>
      </c>
      <c r="B90" s="45">
        <v>0</v>
      </c>
      <c r="C90" s="45">
        <v>0</v>
      </c>
      <c r="D90" s="45">
        <v>0</v>
      </c>
      <c r="E90" s="45">
        <v>0</v>
      </c>
      <c r="F90" s="35">
        <v>0</v>
      </c>
      <c r="G90" s="35">
        <v>0</v>
      </c>
      <c r="H90" s="45">
        <v>0</v>
      </c>
      <c r="I90" s="45">
        <v>0</v>
      </c>
      <c r="J90" s="45">
        <v>0</v>
      </c>
      <c r="K90" s="45">
        <v>0</v>
      </c>
      <c r="L90" s="45">
        <f>(L$37+L$38+L$39)/L$7</f>
        <v>2.4569866820541857</v>
      </c>
      <c r="M90" s="45">
        <v>0</v>
      </c>
      <c r="N90" s="63"/>
      <c r="X90"/>
    </row>
    <row r="91" spans="1:25" ht="18.75" customHeight="1">
      <c r="A91" s="34" t="s">
        <v>101</v>
      </c>
      <c r="B91" s="46">
        <v>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50">
        <f>(M$37+M$38+M$39)/M$7</f>
        <v>2.405855377856349</v>
      </c>
      <c r="N91" s="51"/>
      <c r="Y91"/>
    </row>
    <row r="92" ht="21" customHeight="1">
      <c r="A92" s="40" t="s">
        <v>45</v>
      </c>
    </row>
    <row r="95" ht="14.25">
      <c r="B95" s="41"/>
    </row>
    <row r="96" ht="14.25">
      <c r="H96" s="42"/>
    </row>
    <row r="97" ht="14.25"/>
    <row r="98" spans="8:11" ht="14.25">
      <c r="H98" s="43"/>
      <c r="I98" s="44"/>
      <c r="J98" s="44"/>
      <c r="K98" s="44"/>
    </row>
  </sheetData>
  <sheetProtection/>
  <mergeCells count="6"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2017-02-03T16:46:50Z</dcterms:modified>
  <cp:category/>
  <cp:version/>
  <cp:contentType/>
  <cp:contentStatus/>
</cp:coreProperties>
</file>