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<sst xmlns="http://schemas.openxmlformats.org/spreadsheetml/2006/main" count="106" uniqueCount="104">
  <si>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</si>
  <si>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</si>
  <si>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</si>
  <si>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</si>
  <si>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</si>
  <si>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</si>
  <si>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</si>
  <si>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</si>
  <si>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</si>
  <si>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</si>
  <si>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</si>
  <si>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</si>
  <si>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</si>
  <si>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</si>
  <si>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</si>
  <si>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</si>
  <si>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</si>
  <si>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</si>
  <si>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</si>
  <si>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</si>
  <si>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</si>
  <si>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</si>
  <si>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</si>
  <si>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</si>
  <si>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</si>
  <si>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4.0</t>
  </si>
  <si>
    <t>4.1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</si>
  <si>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</si>
  <si>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</si>
  <si>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</si>
  <si>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</si>
  <si>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</si>
  <si>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</si>
  <si>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</si>
  <si>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</si>
  <si>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</si>
  <si>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</si>
  <si>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</si>
  <si>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</si>
  <si>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</si>
  <si>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</si>
  <si>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</si>
  <si>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</si>
  <si>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</si>
  <si>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Qualibus Qualidade em Transporte S/A</t>
  </si>
  <si>
    <t>1.3.1. Idosos/Pessoas com Deficiência</t>
  </si>
  <si>
    <t>1.3.2. Estudante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</si>
  <si>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</si>
  <si>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</si>
  <si>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</si>
  <si>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</si>
  <si>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</si>
  <si>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</si>
  <si>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</si>
  <si>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</si>
  <si>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</si>
  <si>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</si>
  <si>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</si>
  <si>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</si>
  <si>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</si>
  <si>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</si>
  <si>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</si>
  <si>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</si>
  <si>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</si>
  <si>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</si>
  <si>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</si>
  <si>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</si>
  <si>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</si>
  <si>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</si>
  <si>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</si>
  <si>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5.4. Revisão de Remuneração pelo Serviço Atende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</si>
  <si>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</si>
  <si>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</si>
  <si>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</si>
  <si>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</si>
  <si>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</si>
  <si>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7.4. Qualibus</t>
  </si>
  <si>
    <t>7.5. Pêssego Transportes</t>
  </si>
  <si>
    <t>7.6. Allibus  Transportes</t>
  </si>
  <si>
    <t xml:space="preserve">7.7. Move - SP 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</si>
  <si>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</si>
  <si>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</si>
  <si>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</si>
  <si>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</si>
  <si>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</si>
  <si>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</si>
  <si>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8.1. Spencer</t>
  </si>
  <si>
    <t>8.2. Norte Buss</t>
  </si>
  <si>
    <t>8.3. Transunião</t>
  </si>
  <si>
    <t>8.4. Qualibus</t>
  </si>
  <si>
    <t>8.5. Pêssego Transportes</t>
  </si>
  <si>
    <t>8.6. Allibus Transportes</t>
  </si>
  <si>
    <t>8.7. Move - SP</t>
  </si>
  <si>
    <t>8.8. Imperial</t>
  </si>
  <si>
    <t>8.9. Transwolff</t>
  </si>
  <si>
    <t>8.10. A2 Transportes</t>
  </si>
  <si>
    <t>8.11. Transwolff</t>
  </si>
  <si>
    <t>8.12. Transcap</t>
  </si>
  <si>
    <t>8.13.  Alfa Rodobus</t>
  </si>
  <si>
    <t>OPERAÇÃO 16/01/17 - VENCIMENTO 31/01/17</t>
  </si>
  <si>
    <t>5.3. Revisão de Remuneração pelo Transporte Coletivo (1)</t>
  </si>
  <si>
    <t>8. Tarifa de Remuneração por Passageiro (2)</t>
  </si>
  <si>
    <t>Nota: (1) Remuneração da rede da madrugada, dezembro/16, todas as áreas. 
            (2) Tarifa de remuneração de cada empresa considerando o  reequilibrio interno estabelecido e informado pelo consórcio. Não consideram os acertos financeiros previstos no item 7.</t>
  </si>
  <si>
    <t>5.2.8. Aquisição de validador (Prodata)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</si>
</sst>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  <xf numFmtId="0" fontId="42" fillId="0" borderId="15" xfId="0" applyFont="1" applyFill="1" applyBorder="1" applyAlignment="1">
      <alignment horizontal="left" vertical="center" wrapTex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95</xdr:row>
      <xdr:rowOff>0</xdr:rowOff>
    </xdr:from>
    <xdr:to>
      <xdr:col>2</xdr:col>
      <xdr:colOff>914400</xdr:colOff>
      <xdr:row>96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27647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95</xdr:row>
      <xdr:rowOff>0</xdr:rowOff>
    </xdr:from>
    <xdr:to>
      <xdr:col>3</xdr:col>
      <xdr:colOff>914400</xdr:colOff>
      <xdr:row>96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27647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95</xdr:row>
      <xdr:rowOff>0</xdr:rowOff>
    </xdr:from>
    <xdr:to>
      <xdr:col>4</xdr:col>
      <xdr:colOff>914400</xdr:colOff>
      <xdr:row>96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27647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Y98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8" width="17.00390625" style="1" customWidth="1"/>
    <col min="9" max="9" width="19.125" style="1" customWidth="1"/>
    <col min="10" max="10" width="15.875" style="1" customWidth="1"/>
    <col min="11" max="11" width="16.875" style="1" customWidth="1"/>
    <col min="12" max="12" width="17.375" style="1" customWidth="1"/>
    <col min="13" max="13" width="17.625" style="1" bestFit="1" customWidth="1"/>
    <col min="14" max="14" width="20.125" style="1" bestFit="1" customWidth="1"/>
    <col min="15" max="16384" width="9.00390625" style="1" customWidth="1"/>
  </cols>
  <sheetData>
    <row r="1" spans="1:14" ht="21">
      <c r="A1" s="68" t="s">
        <v>34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</row>
    <row r="2" spans="1:14" ht="21">
      <c r="A2" s="69" t="s">
        <v>99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</row>
    <row r="3" spans="1:14" ht="23.25" customHeight="1">
      <c r="A3" s="5"/>
      <c r="B3" s="6"/>
      <c r="C3" s="5" t="s">
        <v>0</v>
      </c>
      <c r="D3" s="7">
        <v>3.8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70" t="s">
        <v>1</v>
      </c>
      <c r="B4" s="70" t="s">
        <v>42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1" t="s">
        <v>2</v>
      </c>
    </row>
    <row r="5" spans="1:14" ht="42" customHeight="1">
      <c r="A5" s="70"/>
      <c r="B5" s="4" t="s">
        <v>41</v>
      </c>
      <c r="C5" s="4" t="s">
        <v>41</v>
      </c>
      <c r="D5" s="4" t="s">
        <v>33</v>
      </c>
      <c r="E5" s="4" t="s">
        <v>44</v>
      </c>
      <c r="F5" s="4" t="s">
        <v>35</v>
      </c>
      <c r="G5" s="4" t="s">
        <v>43</v>
      </c>
      <c r="H5" s="4" t="s">
        <v>36</v>
      </c>
      <c r="I5" s="4" t="s">
        <v>37</v>
      </c>
      <c r="J5" s="4" t="s">
        <v>38</v>
      </c>
      <c r="K5" s="4" t="s">
        <v>37</v>
      </c>
      <c r="L5" s="4" t="s">
        <v>39</v>
      </c>
      <c r="M5" s="4" t="s">
        <v>40</v>
      </c>
      <c r="N5" s="70"/>
    </row>
    <row r="6" spans="1:14" ht="20.25" customHeight="1">
      <c r="A6" s="70"/>
      <c r="B6" s="3" t="s">
        <v>21</v>
      </c>
      <c r="C6" s="3" t="s">
        <v>22</v>
      </c>
      <c r="D6" s="3" t="s">
        <v>23</v>
      </c>
      <c r="E6" s="3" t="s">
        <v>24</v>
      </c>
      <c r="F6" s="3" t="s">
        <v>25</v>
      </c>
      <c r="G6" s="3" t="s">
        <v>26</v>
      </c>
      <c r="H6" s="3" t="s">
        <v>32</v>
      </c>
      <c r="I6" s="3" t="s">
        <v>27</v>
      </c>
      <c r="J6" s="3" t="s">
        <v>29</v>
      </c>
      <c r="K6" s="3" t="s">
        <v>28</v>
      </c>
      <c r="L6" s="3" t="s">
        <v>30</v>
      </c>
      <c r="M6" s="3" t="s">
        <v>31</v>
      </c>
      <c r="N6" s="70"/>
    </row>
    <row r="7" spans="1:25" ht="18.75" customHeight="1">
      <c r="A7" s="9" t="s">
        <v>3</v>
      </c>
      <c r="B7" s="10">
        <f>B8+B20+B24</f>
        <v>417298</v>
      </c>
      <c r="C7" s="10">
        <f>C8+C20+C24</f>
        <v>304428</v>
      </c>
      <c r="D7" s="10">
        <f>D8+D20+D24</f>
        <v>330180</v>
      </c>
      <c r="E7" s="10">
        <f>E8+E20+E24</f>
        <v>46877</v>
      </c>
      <c r="F7" s="10">
        <f aca="true" t="shared" si="0" ref="F7:M7">F8+F20+F24</f>
        <v>275908</v>
      </c>
      <c r="G7" s="10">
        <f t="shared" si="0"/>
        <v>440606</v>
      </c>
      <c r="H7" s="10">
        <f t="shared" si="0"/>
        <v>401158</v>
      </c>
      <c r="I7" s="10">
        <f t="shared" si="0"/>
        <v>364096</v>
      </c>
      <c r="J7" s="10">
        <f t="shared" si="0"/>
        <v>256308</v>
      </c>
      <c r="K7" s="10">
        <f t="shared" si="0"/>
        <v>316053</v>
      </c>
      <c r="L7" s="10">
        <f t="shared" si="0"/>
        <v>122645</v>
      </c>
      <c r="M7" s="10">
        <f t="shared" si="0"/>
        <v>79978</v>
      </c>
      <c r="N7" s="10">
        <f>+N8+N20+N24</f>
        <v>3355535</v>
      </c>
      <c r="O7"/>
      <c r="P7"/>
      <c r="Q7"/>
      <c r="R7"/>
      <c r="S7"/>
      <c r="T7"/>
      <c r="U7"/>
      <c r="V7"/>
      <c r="W7"/>
      <c r="X7"/>
      <c r="Y7"/>
    </row>
    <row r="8" spans="1:25" ht="18.75" customHeight="1">
      <c r="A8" s="11" t="s">
        <v>20</v>
      </c>
      <c r="B8" s="12">
        <f>+B9+B12+B16</f>
        <v>222914</v>
      </c>
      <c r="C8" s="12">
        <f>+C9+C12+C16</f>
        <v>171718</v>
      </c>
      <c r="D8" s="12">
        <f>+D9+D12+D16</f>
        <v>201274</v>
      </c>
      <c r="E8" s="12">
        <f>+E9+E12+E16</f>
        <v>25830</v>
      </c>
      <c r="F8" s="12">
        <f aca="true" t="shared" si="1" ref="F8:M8">+F9+F12+F16</f>
        <v>157919</v>
      </c>
      <c r="G8" s="12">
        <f t="shared" si="1"/>
        <v>256578</v>
      </c>
      <c r="H8" s="12">
        <f t="shared" si="1"/>
        <v>221976</v>
      </c>
      <c r="I8" s="12">
        <f t="shared" si="1"/>
        <v>209144</v>
      </c>
      <c r="J8" s="12">
        <f t="shared" si="1"/>
        <v>146588</v>
      </c>
      <c r="K8" s="12">
        <f t="shared" si="1"/>
        <v>171899</v>
      </c>
      <c r="L8" s="12">
        <f t="shared" si="1"/>
        <v>72259</v>
      </c>
      <c r="M8" s="12">
        <f t="shared" si="1"/>
        <v>48919</v>
      </c>
      <c r="N8" s="12">
        <f>SUM(B8:M8)</f>
        <v>1907018</v>
      </c>
      <c r="O8"/>
      <c r="P8"/>
      <c r="Q8"/>
      <c r="R8"/>
      <c r="S8"/>
      <c r="T8"/>
      <c r="U8"/>
      <c r="V8"/>
      <c r="W8"/>
      <c r="X8"/>
      <c r="Y8"/>
    </row>
    <row r="9" spans="1:25" ht="18.75" customHeight="1">
      <c r="A9" s="13" t="s">
        <v>4</v>
      </c>
      <c r="B9" s="14">
        <v>21513</v>
      </c>
      <c r="C9" s="14">
        <v>21373</v>
      </c>
      <c r="D9" s="14">
        <v>16078</v>
      </c>
      <c r="E9" s="14">
        <v>2112</v>
      </c>
      <c r="F9" s="14">
        <v>13854</v>
      </c>
      <c r="G9" s="14">
        <v>25368</v>
      </c>
      <c r="H9" s="14">
        <v>28037</v>
      </c>
      <c r="I9" s="14">
        <v>14271</v>
      </c>
      <c r="J9" s="14">
        <v>18111</v>
      </c>
      <c r="K9" s="14">
        <v>14810</v>
      </c>
      <c r="L9" s="14">
        <v>8585</v>
      </c>
      <c r="M9" s="14">
        <v>6086</v>
      </c>
      <c r="N9" s="12">
        <f aca="true" t="shared" si="2" ref="N9:N19">SUM(B9:M9)</f>
        <v>190198</v>
      </c>
      <c r="O9"/>
      <c r="P9"/>
      <c r="Q9"/>
      <c r="R9"/>
      <c r="S9"/>
      <c r="T9"/>
      <c r="U9"/>
      <c r="V9"/>
      <c r="W9"/>
      <c r="X9"/>
      <c r="Y9"/>
    </row>
    <row r="10" spans="1:25" ht="18.75" customHeight="1">
      <c r="A10" s="15" t="s">
        <v>5</v>
      </c>
      <c r="B10" s="14">
        <f>+B9-B11</f>
        <v>21513</v>
      </c>
      <c r="C10" s="14">
        <f>+C9-C11</f>
        <v>21373</v>
      </c>
      <c r="D10" s="14">
        <f>+D9-D11</f>
        <v>16078</v>
      </c>
      <c r="E10" s="14">
        <f>+E9-E11</f>
        <v>2112</v>
      </c>
      <c r="F10" s="14">
        <f aca="true" t="shared" si="3" ref="F10:M10">+F9-F11</f>
        <v>13854</v>
      </c>
      <c r="G10" s="14">
        <f t="shared" si="3"/>
        <v>25368</v>
      </c>
      <c r="H10" s="14">
        <f t="shared" si="3"/>
        <v>28037</v>
      </c>
      <c r="I10" s="14">
        <f t="shared" si="3"/>
        <v>14271</v>
      </c>
      <c r="J10" s="14">
        <f t="shared" si="3"/>
        <v>18111</v>
      </c>
      <c r="K10" s="14">
        <f t="shared" si="3"/>
        <v>14810</v>
      </c>
      <c r="L10" s="14">
        <f t="shared" si="3"/>
        <v>8585</v>
      </c>
      <c r="M10" s="14">
        <f t="shared" si="3"/>
        <v>6086</v>
      </c>
      <c r="N10" s="12">
        <f t="shared" si="2"/>
        <v>190198</v>
      </c>
      <c r="O10"/>
      <c r="P10"/>
      <c r="Q10"/>
      <c r="R10"/>
      <c r="S10"/>
      <c r="T10"/>
      <c r="U10"/>
      <c r="V10"/>
      <c r="W10"/>
      <c r="X10"/>
      <c r="Y10"/>
    </row>
    <row r="11" spans="1:25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  <c r="O11"/>
      <c r="P11"/>
      <c r="Q11"/>
      <c r="R11"/>
      <c r="S11"/>
      <c r="T11"/>
      <c r="U11"/>
      <c r="V11"/>
      <c r="W11"/>
      <c r="X11"/>
      <c r="Y11"/>
    </row>
    <row r="12" spans="1:25" ht="18.75" customHeight="1">
      <c r="A12" s="16" t="s">
        <v>15</v>
      </c>
      <c r="B12" s="14">
        <f>B13+B14+B15</f>
        <v>168435</v>
      </c>
      <c r="C12" s="14">
        <f>C13+C14+C15</f>
        <v>128627</v>
      </c>
      <c r="D12" s="14">
        <f>D13+D14+D15</f>
        <v>159228</v>
      </c>
      <c r="E12" s="14">
        <f>E13+E14+E15</f>
        <v>20465</v>
      </c>
      <c r="F12" s="14">
        <f aca="true" t="shared" si="4" ref="F12:M12">F13+F14+F15</f>
        <v>122763</v>
      </c>
      <c r="G12" s="14">
        <f t="shared" si="4"/>
        <v>196775</v>
      </c>
      <c r="H12" s="14">
        <f t="shared" si="4"/>
        <v>164641</v>
      </c>
      <c r="I12" s="14">
        <f t="shared" si="4"/>
        <v>164639</v>
      </c>
      <c r="J12" s="14">
        <f t="shared" si="4"/>
        <v>107751</v>
      </c>
      <c r="K12" s="14">
        <f t="shared" si="4"/>
        <v>127756</v>
      </c>
      <c r="L12" s="14">
        <f t="shared" si="4"/>
        <v>54150</v>
      </c>
      <c r="M12" s="14">
        <f t="shared" si="4"/>
        <v>37054</v>
      </c>
      <c r="N12" s="12">
        <f t="shared" si="2"/>
        <v>1452284</v>
      </c>
      <c r="O12"/>
      <c r="P12"/>
      <c r="Q12"/>
      <c r="R12"/>
      <c r="S12"/>
      <c r="T12"/>
      <c r="U12"/>
      <c r="V12"/>
      <c r="W12"/>
      <c r="X12"/>
      <c r="Y12"/>
    </row>
    <row r="13" spans="1:25" ht="18.75" customHeight="1">
      <c r="A13" s="15" t="s">
        <v>7</v>
      </c>
      <c r="B13" s="14">
        <v>87597</v>
      </c>
      <c r="C13" s="14">
        <v>68806</v>
      </c>
      <c r="D13" s="14">
        <v>79531</v>
      </c>
      <c r="E13" s="14">
        <v>10884</v>
      </c>
      <c r="F13" s="14">
        <v>62551</v>
      </c>
      <c r="G13" s="14">
        <v>101387</v>
      </c>
      <c r="H13" s="14">
        <v>89542</v>
      </c>
      <c r="I13" s="14">
        <v>88204</v>
      </c>
      <c r="J13" s="14">
        <v>55686</v>
      </c>
      <c r="K13" s="14">
        <v>66699</v>
      </c>
      <c r="L13" s="14">
        <v>27414</v>
      </c>
      <c r="M13" s="14">
        <v>18141</v>
      </c>
      <c r="N13" s="12">
        <f t="shared" si="2"/>
        <v>756442</v>
      </c>
      <c r="O13"/>
      <c r="P13"/>
      <c r="Q13"/>
      <c r="R13"/>
      <c r="S13"/>
      <c r="T13"/>
      <c r="U13"/>
      <c r="V13"/>
      <c r="W13"/>
      <c r="X13"/>
      <c r="Y13"/>
    </row>
    <row r="14" spans="1:25" ht="18.75" customHeight="1">
      <c r="A14" s="15" t="s">
        <v>8</v>
      </c>
      <c r="B14" s="14">
        <v>79877</v>
      </c>
      <c r="C14" s="14">
        <v>58737</v>
      </c>
      <c r="D14" s="14">
        <v>79057</v>
      </c>
      <c r="E14" s="14">
        <v>9444</v>
      </c>
      <c r="F14" s="14">
        <v>59372</v>
      </c>
      <c r="G14" s="14">
        <v>93698</v>
      </c>
      <c r="H14" s="14">
        <v>73934</v>
      </c>
      <c r="I14" s="14">
        <v>75799</v>
      </c>
      <c r="J14" s="14">
        <v>51374</v>
      </c>
      <c r="K14" s="14">
        <v>60351</v>
      </c>
      <c r="L14" s="14">
        <v>26419</v>
      </c>
      <c r="M14" s="14">
        <v>18745</v>
      </c>
      <c r="N14" s="12">
        <f t="shared" si="2"/>
        <v>686807</v>
      </c>
      <c r="O14"/>
      <c r="P14"/>
      <c r="Q14"/>
      <c r="R14"/>
      <c r="S14"/>
      <c r="T14"/>
      <c r="U14"/>
      <c r="V14"/>
      <c r="W14"/>
      <c r="X14"/>
      <c r="Y14"/>
    </row>
    <row r="15" spans="1:25" ht="18.75" customHeight="1">
      <c r="A15" s="15" t="s">
        <v>9</v>
      </c>
      <c r="B15" s="14">
        <v>961</v>
      </c>
      <c r="C15" s="14">
        <v>1084</v>
      </c>
      <c r="D15" s="14">
        <v>640</v>
      </c>
      <c r="E15" s="14">
        <v>137</v>
      </c>
      <c r="F15" s="14">
        <v>840</v>
      </c>
      <c r="G15" s="14">
        <v>1690</v>
      </c>
      <c r="H15" s="14">
        <v>1165</v>
      </c>
      <c r="I15" s="14">
        <v>636</v>
      </c>
      <c r="J15" s="14">
        <v>691</v>
      </c>
      <c r="K15" s="14">
        <v>706</v>
      </c>
      <c r="L15" s="14">
        <v>317</v>
      </c>
      <c r="M15" s="14">
        <v>168</v>
      </c>
      <c r="N15" s="12">
        <f t="shared" si="2"/>
        <v>9035</v>
      </c>
      <c r="O15"/>
      <c r="P15"/>
      <c r="Q15"/>
      <c r="R15"/>
      <c r="S15"/>
      <c r="T15"/>
      <c r="U15"/>
      <c r="V15"/>
      <c r="W15"/>
      <c r="X15"/>
      <c r="Y15"/>
    </row>
    <row r="16" spans="1:14" ht="18.75" customHeight="1">
      <c r="A16" s="16" t="s">
        <v>19</v>
      </c>
      <c r="B16" s="14">
        <f>B17+B18+B19</f>
        <v>32966</v>
      </c>
      <c r="C16" s="14">
        <f>C17+C18+C19</f>
        <v>21718</v>
      </c>
      <c r="D16" s="14">
        <f>D17+D18+D19</f>
        <v>25968</v>
      </c>
      <c r="E16" s="14">
        <f>E17+E18+E19</f>
        <v>3253</v>
      </c>
      <c r="F16" s="14">
        <f aca="true" t="shared" si="5" ref="F16:M16">F17+F18+F19</f>
        <v>21302</v>
      </c>
      <c r="G16" s="14">
        <f t="shared" si="5"/>
        <v>34435</v>
      </c>
      <c r="H16" s="14">
        <f t="shared" si="5"/>
        <v>29298</v>
      </c>
      <c r="I16" s="14">
        <f t="shared" si="5"/>
        <v>30234</v>
      </c>
      <c r="J16" s="14">
        <f t="shared" si="5"/>
        <v>20726</v>
      </c>
      <c r="K16" s="14">
        <f t="shared" si="5"/>
        <v>29333</v>
      </c>
      <c r="L16" s="14">
        <f t="shared" si="5"/>
        <v>9524</v>
      </c>
      <c r="M16" s="14">
        <f t="shared" si="5"/>
        <v>5779</v>
      </c>
      <c r="N16" s="12">
        <f t="shared" si="2"/>
        <v>264536</v>
      </c>
    </row>
    <row r="17" spans="1:25" ht="18.75" customHeight="1">
      <c r="A17" s="15" t="s">
        <v>16</v>
      </c>
      <c r="B17" s="14">
        <v>16471</v>
      </c>
      <c r="C17" s="14">
        <v>11637</v>
      </c>
      <c r="D17" s="14">
        <v>11543</v>
      </c>
      <c r="E17" s="14">
        <v>1597</v>
      </c>
      <c r="F17" s="14">
        <v>10431</v>
      </c>
      <c r="G17" s="14">
        <v>18118</v>
      </c>
      <c r="H17" s="14">
        <v>15284</v>
      </c>
      <c r="I17" s="14">
        <v>15280</v>
      </c>
      <c r="J17" s="14">
        <v>10276</v>
      </c>
      <c r="K17" s="14">
        <v>14451</v>
      </c>
      <c r="L17" s="14">
        <v>4767</v>
      </c>
      <c r="M17" s="14">
        <v>2771</v>
      </c>
      <c r="N17" s="12">
        <f t="shared" si="2"/>
        <v>132626</v>
      </c>
      <c r="O17"/>
      <c r="P17"/>
      <c r="Q17"/>
      <c r="R17"/>
      <c r="S17"/>
      <c r="T17"/>
      <c r="U17"/>
      <c r="V17"/>
      <c r="W17"/>
      <c r="X17"/>
      <c r="Y17"/>
    </row>
    <row r="18" spans="1:25" ht="18.75" customHeight="1">
      <c r="A18" s="15" t="s">
        <v>17</v>
      </c>
      <c r="B18" s="14">
        <v>16454</v>
      </c>
      <c r="C18" s="14">
        <v>10053</v>
      </c>
      <c r="D18" s="14">
        <v>14378</v>
      </c>
      <c r="E18" s="14">
        <v>1654</v>
      </c>
      <c r="F18" s="14">
        <v>10829</v>
      </c>
      <c r="G18" s="14">
        <v>16257</v>
      </c>
      <c r="H18" s="14">
        <v>13972</v>
      </c>
      <c r="I18" s="14">
        <v>14910</v>
      </c>
      <c r="J18" s="14">
        <v>10424</v>
      </c>
      <c r="K18" s="14">
        <v>14877</v>
      </c>
      <c r="L18" s="14">
        <v>4738</v>
      </c>
      <c r="M18" s="14">
        <v>3003</v>
      </c>
      <c r="N18" s="12">
        <f t="shared" si="2"/>
        <v>131549</v>
      </c>
      <c r="O18"/>
      <c r="P18"/>
      <c r="Q18"/>
      <c r="R18"/>
      <c r="S18"/>
      <c r="T18"/>
      <c r="U18"/>
      <c r="V18"/>
      <c r="W18"/>
      <c r="X18"/>
      <c r="Y18"/>
    </row>
    <row r="19" spans="1:25" ht="18.75" customHeight="1">
      <c r="A19" s="15" t="s">
        <v>18</v>
      </c>
      <c r="B19" s="14">
        <v>41</v>
      </c>
      <c r="C19" s="14">
        <v>28</v>
      </c>
      <c r="D19" s="14">
        <v>47</v>
      </c>
      <c r="E19" s="14">
        <v>2</v>
      </c>
      <c r="F19" s="14">
        <v>42</v>
      </c>
      <c r="G19" s="14">
        <v>60</v>
      </c>
      <c r="H19" s="14">
        <v>42</v>
      </c>
      <c r="I19" s="14">
        <v>44</v>
      </c>
      <c r="J19" s="14">
        <v>26</v>
      </c>
      <c r="K19" s="14">
        <v>5</v>
      </c>
      <c r="L19" s="14">
        <v>19</v>
      </c>
      <c r="M19" s="14">
        <v>5</v>
      </c>
      <c r="N19" s="12">
        <f t="shared" si="2"/>
        <v>361</v>
      </c>
      <c r="O19"/>
      <c r="P19"/>
      <c r="Q19"/>
      <c r="R19"/>
      <c r="S19"/>
      <c r="T19"/>
      <c r="U19"/>
      <c r="V19"/>
      <c r="W19"/>
      <c r="X19"/>
      <c r="Y19"/>
    </row>
    <row r="20" spans="1:25" ht="18.75" customHeight="1">
      <c r="A20" s="17" t="s">
        <v>10</v>
      </c>
      <c r="B20" s="18">
        <f>B21+B22+B23</f>
        <v>128398</v>
      </c>
      <c r="C20" s="18">
        <f>C21+C22+C23</f>
        <v>78805</v>
      </c>
      <c r="D20" s="18">
        <f>D21+D22+D23</f>
        <v>75909</v>
      </c>
      <c r="E20" s="18">
        <f>E21+E22+E23</f>
        <v>11313</v>
      </c>
      <c r="F20" s="18">
        <f aca="true" t="shared" si="6" ref="F20:M20">F21+F22+F23</f>
        <v>65861</v>
      </c>
      <c r="G20" s="18">
        <f t="shared" si="6"/>
        <v>105132</v>
      </c>
      <c r="H20" s="18">
        <f t="shared" si="6"/>
        <v>108112</v>
      </c>
      <c r="I20" s="18">
        <f t="shared" si="6"/>
        <v>105020</v>
      </c>
      <c r="J20" s="18">
        <f t="shared" si="6"/>
        <v>67418</v>
      </c>
      <c r="K20" s="18">
        <f t="shared" si="6"/>
        <v>101952</v>
      </c>
      <c r="L20" s="18">
        <f t="shared" si="6"/>
        <v>36631</v>
      </c>
      <c r="M20" s="18">
        <f t="shared" si="6"/>
        <v>23425</v>
      </c>
      <c r="N20" s="12">
        <f aca="true" t="shared" si="7" ref="N20:N26">SUM(B20:M20)</f>
        <v>907976</v>
      </c>
      <c r="O20"/>
      <c r="P20"/>
      <c r="Q20"/>
      <c r="R20"/>
      <c r="S20"/>
      <c r="T20"/>
      <c r="U20"/>
      <c r="V20"/>
      <c r="W20"/>
      <c r="X20"/>
      <c r="Y20"/>
    </row>
    <row r="21" spans="1:25" ht="18.75" customHeight="1">
      <c r="A21" s="13" t="s">
        <v>11</v>
      </c>
      <c r="B21" s="14">
        <v>73083</v>
      </c>
      <c r="C21" s="14">
        <v>48408</v>
      </c>
      <c r="D21" s="14">
        <v>44412</v>
      </c>
      <c r="E21" s="14">
        <v>7003</v>
      </c>
      <c r="F21" s="14">
        <v>39021</v>
      </c>
      <c r="G21" s="14">
        <v>63032</v>
      </c>
      <c r="H21" s="14">
        <v>66178</v>
      </c>
      <c r="I21" s="14">
        <v>62954</v>
      </c>
      <c r="J21" s="14">
        <v>39300</v>
      </c>
      <c r="K21" s="14">
        <v>57785</v>
      </c>
      <c r="L21" s="14">
        <v>20781</v>
      </c>
      <c r="M21" s="14">
        <v>12879</v>
      </c>
      <c r="N21" s="12">
        <f t="shared" si="7"/>
        <v>534836</v>
      </c>
      <c r="O21"/>
      <c r="P21"/>
      <c r="Q21"/>
      <c r="R21"/>
      <c r="S21"/>
      <c r="T21"/>
      <c r="U21"/>
      <c r="V21"/>
      <c r="W21"/>
      <c r="X21"/>
      <c r="Y21"/>
    </row>
    <row r="22" spans="1:25" ht="18.75" customHeight="1">
      <c r="A22" s="13" t="s">
        <v>12</v>
      </c>
      <c r="B22" s="14">
        <v>54728</v>
      </c>
      <c r="C22" s="14">
        <v>29940</v>
      </c>
      <c r="D22" s="14">
        <v>31217</v>
      </c>
      <c r="E22" s="14">
        <v>4247</v>
      </c>
      <c r="F22" s="14">
        <v>26507</v>
      </c>
      <c r="G22" s="14">
        <v>41420</v>
      </c>
      <c r="H22" s="14">
        <v>41398</v>
      </c>
      <c r="I22" s="14">
        <v>41699</v>
      </c>
      <c r="J22" s="14">
        <v>27802</v>
      </c>
      <c r="K22" s="14">
        <v>43734</v>
      </c>
      <c r="L22" s="14">
        <v>15655</v>
      </c>
      <c r="M22" s="14">
        <v>10467</v>
      </c>
      <c r="N22" s="12">
        <f t="shared" si="7"/>
        <v>368814</v>
      </c>
      <c r="O22"/>
      <c r="P22"/>
      <c r="Q22"/>
      <c r="R22"/>
      <c r="S22"/>
      <c r="T22"/>
      <c r="U22"/>
      <c r="V22"/>
      <c r="W22"/>
      <c r="X22"/>
      <c r="Y22"/>
    </row>
    <row r="23" spans="1:25" ht="18.75" customHeight="1">
      <c r="A23" s="13" t="s">
        <v>13</v>
      </c>
      <c r="B23" s="14">
        <v>587</v>
      </c>
      <c r="C23" s="14">
        <v>457</v>
      </c>
      <c r="D23" s="14">
        <v>280</v>
      </c>
      <c r="E23" s="14">
        <v>63</v>
      </c>
      <c r="F23" s="14">
        <v>333</v>
      </c>
      <c r="G23" s="14">
        <v>680</v>
      </c>
      <c r="H23" s="14">
        <v>536</v>
      </c>
      <c r="I23" s="14">
        <v>367</v>
      </c>
      <c r="J23" s="14">
        <v>316</v>
      </c>
      <c r="K23" s="14">
        <v>433</v>
      </c>
      <c r="L23" s="14">
        <v>195</v>
      </c>
      <c r="M23" s="14">
        <v>79</v>
      </c>
      <c r="N23" s="12">
        <f t="shared" si="7"/>
        <v>4326</v>
      </c>
      <c r="O23"/>
      <c r="P23"/>
      <c r="Q23"/>
      <c r="R23"/>
      <c r="S23"/>
      <c r="T23"/>
      <c r="U23"/>
      <c r="V23"/>
      <c r="W23"/>
      <c r="X23"/>
      <c r="Y23"/>
    </row>
    <row r="24" spans="1:25" ht="18.75" customHeight="1">
      <c r="A24" s="17" t="s">
        <v>14</v>
      </c>
      <c r="B24" s="14">
        <f>B25+B26</f>
        <v>65986</v>
      </c>
      <c r="C24" s="14">
        <f>C25+C26</f>
        <v>53905</v>
      </c>
      <c r="D24" s="14">
        <f>D25+D26</f>
        <v>52997</v>
      </c>
      <c r="E24" s="14">
        <f>E25+E26</f>
        <v>9734</v>
      </c>
      <c r="F24" s="14">
        <f aca="true" t="shared" si="8" ref="F24:M24">F25+F26</f>
        <v>52128</v>
      </c>
      <c r="G24" s="14">
        <f t="shared" si="8"/>
        <v>78896</v>
      </c>
      <c r="H24" s="14">
        <f t="shared" si="8"/>
        <v>71070</v>
      </c>
      <c r="I24" s="14">
        <f t="shared" si="8"/>
        <v>49932</v>
      </c>
      <c r="J24" s="14">
        <f t="shared" si="8"/>
        <v>42302</v>
      </c>
      <c r="K24" s="14">
        <f t="shared" si="8"/>
        <v>42202</v>
      </c>
      <c r="L24" s="14">
        <f t="shared" si="8"/>
        <v>13755</v>
      </c>
      <c r="M24" s="14">
        <f t="shared" si="8"/>
        <v>7634</v>
      </c>
      <c r="N24" s="12">
        <f t="shared" si="7"/>
        <v>540541</v>
      </c>
      <c r="O24"/>
      <c r="P24"/>
      <c r="Q24"/>
      <c r="R24"/>
      <c r="S24"/>
      <c r="T24"/>
      <c r="U24"/>
      <c r="V24"/>
      <c r="W24"/>
      <c r="X24"/>
      <c r="Y24"/>
    </row>
    <row r="25" spans="1:25" ht="18.75" customHeight="1">
      <c r="A25" s="13" t="s">
        <v>45</v>
      </c>
      <c r="B25" s="14">
        <v>65976</v>
      </c>
      <c r="C25" s="14">
        <v>53892</v>
      </c>
      <c r="D25" s="14">
        <v>52990</v>
      </c>
      <c r="E25" s="14">
        <v>9731</v>
      </c>
      <c r="F25" s="14">
        <v>52120</v>
      </c>
      <c r="G25" s="14">
        <v>78879</v>
      </c>
      <c r="H25" s="14">
        <v>71058</v>
      </c>
      <c r="I25" s="14">
        <v>49924</v>
      </c>
      <c r="J25" s="14">
        <v>42294</v>
      </c>
      <c r="K25" s="14">
        <v>42195</v>
      </c>
      <c r="L25" s="14">
        <v>13752</v>
      </c>
      <c r="M25" s="14">
        <v>7631</v>
      </c>
      <c r="N25" s="12">
        <f t="shared" si="7"/>
        <v>540442</v>
      </c>
      <c r="O25"/>
      <c r="P25"/>
      <c r="Q25"/>
      <c r="R25"/>
      <c r="S25"/>
      <c r="T25"/>
      <c r="U25"/>
      <c r="V25"/>
      <c r="W25"/>
      <c r="X25"/>
      <c r="Y25"/>
    </row>
    <row r="26" spans="1:25" ht="18.75" customHeight="1">
      <c r="A26" s="13" t="s">
        <v>46</v>
      </c>
      <c r="B26" s="14">
        <v>10</v>
      </c>
      <c r="C26" s="14">
        <v>13</v>
      </c>
      <c r="D26" s="14">
        <v>7</v>
      </c>
      <c r="E26" s="14">
        <v>3</v>
      </c>
      <c r="F26" s="14">
        <v>8</v>
      </c>
      <c r="G26" s="14">
        <v>17</v>
      </c>
      <c r="H26" s="14">
        <v>12</v>
      </c>
      <c r="I26" s="14">
        <v>8</v>
      </c>
      <c r="J26" s="14">
        <v>8</v>
      </c>
      <c r="K26" s="14">
        <v>7</v>
      </c>
      <c r="L26" s="14">
        <v>3</v>
      </c>
      <c r="M26" s="14">
        <v>3</v>
      </c>
      <c r="N26" s="12">
        <f t="shared" si="7"/>
        <v>99</v>
      </c>
      <c r="O26"/>
      <c r="P26"/>
      <c r="Q26"/>
      <c r="R26"/>
      <c r="S26"/>
      <c r="T26"/>
      <c r="U26"/>
      <c r="V26"/>
      <c r="W26"/>
      <c r="X26"/>
      <c r="Y26"/>
    </row>
    <row r="27" spans="1:14" ht="15" customHeight="1">
      <c r="A27" s="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20"/>
    </row>
    <row r="28" spans="1:25" ht="18.75" customHeight="1">
      <c r="A28" s="2" t="s">
        <v>47</v>
      </c>
      <c r="B28" s="23">
        <f>B29+B30</f>
        <v>2.02300546</v>
      </c>
      <c r="C28" s="23">
        <f aca="true" t="shared" si="9" ref="C28:M28">C29+C30</f>
        <v>1.9545305</v>
      </c>
      <c r="D28" s="23">
        <f t="shared" si="9"/>
        <v>1.80925005</v>
      </c>
      <c r="E28" s="23">
        <f t="shared" si="9"/>
        <v>2.5138184</v>
      </c>
      <c r="F28" s="23">
        <f t="shared" si="9"/>
        <v>2.1126420500000003</v>
      </c>
      <c r="G28" s="23">
        <f t="shared" si="9"/>
        <v>1.6754</v>
      </c>
      <c r="H28" s="23">
        <f t="shared" si="9"/>
        <v>1.9608999999999999</v>
      </c>
      <c r="I28" s="23">
        <f t="shared" si="9"/>
        <v>1.9139118</v>
      </c>
      <c r="J28" s="23">
        <f t="shared" si="9"/>
        <v>2.1555343000000002</v>
      </c>
      <c r="K28" s="23">
        <f t="shared" si="9"/>
        <v>2.06064976</v>
      </c>
      <c r="L28" s="23">
        <f t="shared" si="9"/>
        <v>2.44653143</v>
      </c>
      <c r="M28" s="23">
        <f t="shared" si="9"/>
        <v>2.39697856</v>
      </c>
      <c r="N28" s="64"/>
      <c r="O28"/>
      <c r="P28"/>
      <c r="Q28"/>
      <c r="R28"/>
      <c r="S28"/>
      <c r="T28"/>
      <c r="U28"/>
      <c r="V28"/>
      <c r="W28"/>
      <c r="X28"/>
      <c r="Y28"/>
    </row>
    <row r="29" spans="1:14" ht="18.75" customHeight="1">
      <c r="A29" s="17" t="s">
        <v>48</v>
      </c>
      <c r="B29" s="23">
        <v>2.0292</v>
      </c>
      <c r="C29" s="23">
        <v>1.9604</v>
      </c>
      <c r="D29" s="23">
        <v>1.8148</v>
      </c>
      <c r="E29" s="23">
        <v>2.5201</v>
      </c>
      <c r="F29" s="23">
        <v>2.119</v>
      </c>
      <c r="G29" s="23">
        <v>1.6805</v>
      </c>
      <c r="H29" s="23">
        <v>1.9665</v>
      </c>
      <c r="I29" s="23">
        <v>1.9196</v>
      </c>
      <c r="J29" s="23">
        <v>2.1619</v>
      </c>
      <c r="K29" s="23">
        <v>2.0669</v>
      </c>
      <c r="L29" s="23">
        <v>2.4539</v>
      </c>
      <c r="M29" s="23">
        <v>2.4043</v>
      </c>
      <c r="N29" s="24"/>
    </row>
    <row r="30" spans="1:25" ht="18.75" customHeight="1">
      <c r="A30" s="52" t="s">
        <v>49</v>
      </c>
      <c r="B30" s="23">
        <v>-0.00619454</v>
      </c>
      <c r="C30" s="23">
        <v>-0.0058695</v>
      </c>
      <c r="D30" s="23">
        <v>-0.00554995</v>
      </c>
      <c r="E30" s="23">
        <v>-0.0062816</v>
      </c>
      <c r="F30" s="23">
        <v>-0.00635795</v>
      </c>
      <c r="G30" s="23">
        <v>-0.0051</v>
      </c>
      <c r="H30" s="23">
        <v>-0.0056</v>
      </c>
      <c r="I30" s="23">
        <v>-0.0056882</v>
      </c>
      <c r="J30" s="23">
        <v>-0.0063657</v>
      </c>
      <c r="K30" s="23">
        <v>-0.00625024</v>
      </c>
      <c r="L30" s="23">
        <v>-0.00736857</v>
      </c>
      <c r="M30" s="23">
        <v>-0.00732144</v>
      </c>
      <c r="N30" s="65"/>
      <c r="O30"/>
      <c r="P30"/>
      <c r="Q30"/>
      <c r="R30"/>
      <c r="S30"/>
      <c r="T30"/>
      <c r="U30"/>
      <c r="V30"/>
      <c r="W30"/>
      <c r="X30"/>
      <c r="Y30"/>
    </row>
    <row r="31" spans="1:14" ht="15" customHeight="1">
      <c r="A31" s="52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4"/>
    </row>
    <row r="32" spans="1:14" ht="18.75" customHeight="1">
      <c r="A32" s="55" t="s">
        <v>50</v>
      </c>
      <c r="B32" s="56">
        <f>B33*B34</f>
        <v>3257.0800000000004</v>
      </c>
      <c r="C32" s="56">
        <f aca="true" t="shared" si="10" ref="C32:M32">C33*C34</f>
        <v>2392.52</v>
      </c>
      <c r="D32" s="56">
        <f t="shared" si="10"/>
        <v>2161.4</v>
      </c>
      <c r="E32" s="56">
        <f t="shared" si="10"/>
        <v>646.2800000000001</v>
      </c>
      <c r="F32" s="56">
        <f t="shared" si="10"/>
        <v>2161.4</v>
      </c>
      <c r="G32" s="56">
        <f t="shared" si="10"/>
        <v>2662.1600000000003</v>
      </c>
      <c r="H32" s="56">
        <f t="shared" si="10"/>
        <v>2897.56</v>
      </c>
      <c r="I32" s="56">
        <f t="shared" si="10"/>
        <v>2546.6000000000004</v>
      </c>
      <c r="J32" s="56">
        <f t="shared" si="10"/>
        <v>2118.6</v>
      </c>
      <c r="K32" s="56">
        <f t="shared" si="10"/>
        <v>2602.2400000000002</v>
      </c>
      <c r="L32" s="56">
        <f t="shared" si="10"/>
        <v>1271.16</v>
      </c>
      <c r="M32" s="56">
        <f t="shared" si="10"/>
        <v>719.0400000000001</v>
      </c>
      <c r="N32" s="25">
        <f>SUM(B32:M32)</f>
        <v>25436.04</v>
      </c>
    </row>
    <row r="33" spans="1:25" ht="18.75" customHeight="1">
      <c r="A33" s="52" t="s">
        <v>51</v>
      </c>
      <c r="B33" s="58">
        <v>761</v>
      </c>
      <c r="C33" s="58">
        <v>559</v>
      </c>
      <c r="D33" s="58">
        <v>505</v>
      </c>
      <c r="E33" s="58">
        <v>151</v>
      </c>
      <c r="F33" s="58">
        <v>505</v>
      </c>
      <c r="G33" s="58">
        <v>622</v>
      </c>
      <c r="H33" s="58">
        <v>677</v>
      </c>
      <c r="I33" s="58">
        <v>595</v>
      </c>
      <c r="J33" s="58">
        <v>495</v>
      </c>
      <c r="K33" s="58">
        <v>608</v>
      </c>
      <c r="L33" s="58">
        <v>297</v>
      </c>
      <c r="M33" s="58">
        <v>168</v>
      </c>
      <c r="N33" s="12">
        <f>SUM(B33:M33)</f>
        <v>5943</v>
      </c>
      <c r="O33"/>
      <c r="P33"/>
      <c r="Q33"/>
      <c r="R33"/>
      <c r="S33"/>
      <c r="T33"/>
      <c r="U33"/>
      <c r="V33"/>
      <c r="W33"/>
      <c r="X33"/>
      <c r="Y33"/>
    </row>
    <row r="34" spans="1:25" ht="18.75" customHeight="1">
      <c r="A34" s="52" t="s">
        <v>52</v>
      </c>
      <c r="B34" s="54">
        <v>4.28</v>
      </c>
      <c r="C34" s="54">
        <v>4.28</v>
      </c>
      <c r="D34" s="54">
        <v>4.28</v>
      </c>
      <c r="E34" s="54">
        <v>4.28</v>
      </c>
      <c r="F34" s="54">
        <v>4.28</v>
      </c>
      <c r="G34" s="54">
        <v>4.28</v>
      </c>
      <c r="H34" s="54">
        <v>4.28</v>
      </c>
      <c r="I34" s="54">
        <v>4.28</v>
      </c>
      <c r="J34" s="54">
        <v>4.28</v>
      </c>
      <c r="K34" s="54">
        <v>4.28</v>
      </c>
      <c r="L34" s="54">
        <v>4.28</v>
      </c>
      <c r="M34" s="54">
        <v>4.28</v>
      </c>
      <c r="N34" s="54">
        <v>4.28</v>
      </c>
      <c r="O34"/>
      <c r="P34"/>
      <c r="Q34"/>
      <c r="R34"/>
      <c r="S34"/>
      <c r="T34"/>
      <c r="U34"/>
      <c r="V34"/>
      <c r="W34"/>
      <c r="X34"/>
      <c r="Y34"/>
    </row>
    <row r="35" spans="1:14" ht="15" customHeight="1">
      <c r="A35" s="52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4"/>
    </row>
    <row r="36" spans="1:14" ht="18.75" customHeight="1">
      <c r="A36" s="59" t="s">
        <v>53</v>
      </c>
      <c r="B36" s="60">
        <f>B37+B38+B39+B40</f>
        <v>847453.21244708</v>
      </c>
      <c r="C36" s="60">
        <f aca="true" t="shared" si="11" ref="C36:M36">C37+C38+C39+C40</f>
        <v>597406.331054</v>
      </c>
      <c r="D36" s="60">
        <f t="shared" si="11"/>
        <v>609668.561509</v>
      </c>
      <c r="E36" s="60">
        <f t="shared" si="11"/>
        <v>118486.54513679999</v>
      </c>
      <c r="F36" s="60">
        <f t="shared" si="11"/>
        <v>585056.2427314001</v>
      </c>
      <c r="G36" s="60">
        <f t="shared" si="11"/>
        <v>740853.4524000001</v>
      </c>
      <c r="H36" s="60">
        <f t="shared" si="11"/>
        <v>789528.2822</v>
      </c>
      <c r="I36" s="60">
        <f t="shared" si="11"/>
        <v>699394.2307328</v>
      </c>
      <c r="J36" s="60">
        <f t="shared" si="11"/>
        <v>554599.2853644</v>
      </c>
      <c r="K36" s="60">
        <f t="shared" si="11"/>
        <v>653876.77859728</v>
      </c>
      <c r="L36" s="60">
        <f t="shared" si="11"/>
        <v>301326.00723234995</v>
      </c>
      <c r="M36" s="60">
        <f t="shared" si="11"/>
        <v>192424.59127168</v>
      </c>
      <c r="N36" s="60">
        <f>N37+N38+N39+N40</f>
        <v>6690073.52067679</v>
      </c>
    </row>
    <row r="37" spans="1:14" ht="18.75" customHeight="1">
      <c r="A37" s="57" t="s">
        <v>54</v>
      </c>
      <c r="B37" s="54">
        <f aca="true" t="shared" si="12" ref="B37:M37">B29*B7</f>
        <v>846781.1015999999</v>
      </c>
      <c r="C37" s="54">
        <f t="shared" si="12"/>
        <v>596800.6512</v>
      </c>
      <c r="D37" s="54">
        <f t="shared" si="12"/>
        <v>599210.664</v>
      </c>
      <c r="E37" s="54">
        <f t="shared" si="12"/>
        <v>118134.72769999999</v>
      </c>
      <c r="F37" s="54">
        <f t="shared" si="12"/>
        <v>584649.052</v>
      </c>
      <c r="G37" s="54">
        <f t="shared" si="12"/>
        <v>740438.383</v>
      </c>
      <c r="H37" s="54">
        <f t="shared" si="12"/>
        <v>788877.2069999999</v>
      </c>
      <c r="I37" s="54">
        <f t="shared" si="12"/>
        <v>698918.6816</v>
      </c>
      <c r="J37" s="54">
        <f t="shared" si="12"/>
        <v>554112.2652</v>
      </c>
      <c r="K37" s="54">
        <f t="shared" si="12"/>
        <v>653249.9457</v>
      </c>
      <c r="L37" s="54">
        <f t="shared" si="12"/>
        <v>300958.56549999997</v>
      </c>
      <c r="M37" s="54">
        <f t="shared" si="12"/>
        <v>192291.1054</v>
      </c>
      <c r="N37" s="56">
        <f>SUM(B37:M37)</f>
        <v>6674422.349899999</v>
      </c>
    </row>
    <row r="38" spans="1:14" ht="18.75" customHeight="1">
      <c r="A38" s="57" t="s">
        <v>55</v>
      </c>
      <c r="B38" s="54">
        <f aca="true" t="shared" si="13" ref="B38:M38">B30*B7</f>
        <v>-2584.96915292</v>
      </c>
      <c r="C38" s="54">
        <f t="shared" si="13"/>
        <v>-1786.840146</v>
      </c>
      <c r="D38" s="54">
        <f t="shared" si="13"/>
        <v>-1832.482491</v>
      </c>
      <c r="E38" s="54">
        <f t="shared" si="13"/>
        <v>-294.4625632</v>
      </c>
      <c r="F38" s="54">
        <f t="shared" si="13"/>
        <v>-1754.2092686</v>
      </c>
      <c r="G38" s="54">
        <f t="shared" si="13"/>
        <v>-2247.0906</v>
      </c>
      <c r="H38" s="54">
        <f t="shared" si="13"/>
        <v>-2246.4848</v>
      </c>
      <c r="I38" s="54">
        <f t="shared" si="13"/>
        <v>-2071.0508672</v>
      </c>
      <c r="J38" s="54">
        <f t="shared" si="13"/>
        <v>-1631.5798356</v>
      </c>
      <c r="K38" s="54">
        <f t="shared" si="13"/>
        <v>-1975.40710272</v>
      </c>
      <c r="L38" s="54">
        <f t="shared" si="13"/>
        <v>-903.7182676499999</v>
      </c>
      <c r="M38" s="54">
        <f t="shared" si="13"/>
        <v>-585.55412832</v>
      </c>
      <c r="N38" s="25">
        <f>SUM(B38:M38)</f>
        <v>-19913.84922321</v>
      </c>
    </row>
    <row r="39" spans="1:14" ht="18.75" customHeight="1">
      <c r="A39" s="57" t="s">
        <v>56</v>
      </c>
      <c r="B39" s="54">
        <f aca="true" t="shared" si="14" ref="B39:M39">B32</f>
        <v>3257.0800000000004</v>
      </c>
      <c r="C39" s="54">
        <f t="shared" si="14"/>
        <v>2392.52</v>
      </c>
      <c r="D39" s="54">
        <f t="shared" si="14"/>
        <v>2161.4</v>
      </c>
      <c r="E39" s="54">
        <f t="shared" si="14"/>
        <v>646.2800000000001</v>
      </c>
      <c r="F39" s="54">
        <f t="shared" si="14"/>
        <v>2161.4</v>
      </c>
      <c r="G39" s="54">
        <f t="shared" si="14"/>
        <v>2662.1600000000003</v>
      </c>
      <c r="H39" s="54">
        <f t="shared" si="14"/>
        <v>2897.56</v>
      </c>
      <c r="I39" s="54">
        <f t="shared" si="14"/>
        <v>2546.6000000000004</v>
      </c>
      <c r="J39" s="54">
        <f t="shared" si="14"/>
        <v>2118.6</v>
      </c>
      <c r="K39" s="54">
        <f t="shared" si="14"/>
        <v>2602.2400000000002</v>
      </c>
      <c r="L39" s="54">
        <f t="shared" si="14"/>
        <v>1271.16</v>
      </c>
      <c r="M39" s="54">
        <f t="shared" si="14"/>
        <v>719.0400000000001</v>
      </c>
      <c r="N39" s="56">
        <f>SUM(B39:M39)</f>
        <v>25436.04</v>
      </c>
    </row>
    <row r="40" spans="1:25" ht="18.75" customHeight="1">
      <c r="A40" s="2" t="s">
        <v>57</v>
      </c>
      <c r="B40" s="54">
        <v>0</v>
      </c>
      <c r="C40" s="54">
        <v>0</v>
      </c>
      <c r="D40" s="54">
        <v>10128.98</v>
      </c>
      <c r="E40" s="54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6">
        <f>SUM(B40:M40)</f>
        <v>10128.98</v>
      </c>
      <c r="O40"/>
      <c r="P40"/>
      <c r="Q40"/>
      <c r="R40"/>
      <c r="S40"/>
      <c r="T40"/>
      <c r="U40"/>
      <c r="V40"/>
      <c r="W40"/>
      <c r="X40"/>
      <c r="Y40"/>
    </row>
    <row r="41" spans="1:14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51"/>
    </row>
    <row r="42" spans="1:14" ht="18.75" customHeight="1">
      <c r="A42" s="2" t="s">
        <v>58</v>
      </c>
      <c r="B42" s="25">
        <f>+B43+B46+B55+B56</f>
        <v>-19512.149999999994</v>
      </c>
      <c r="C42" s="25">
        <f aca="true" t="shared" si="15" ref="C42:M42">+C43+C46+C55+C56</f>
        <v>19218.26000000001</v>
      </c>
      <c r="D42" s="25">
        <f t="shared" si="15"/>
        <v>-51930.75</v>
      </c>
      <c r="E42" s="25">
        <f t="shared" si="15"/>
        <v>15039.859999999999</v>
      </c>
      <c r="F42" s="25">
        <f t="shared" si="15"/>
        <v>4880.440000000002</v>
      </c>
      <c r="G42" s="25">
        <f t="shared" si="15"/>
        <v>-19270.29999999999</v>
      </c>
      <c r="H42" s="25">
        <f t="shared" si="15"/>
        <v>-104764.94</v>
      </c>
      <c r="I42" s="25">
        <f t="shared" si="15"/>
        <v>-94841.57</v>
      </c>
      <c r="J42" s="25">
        <f t="shared" si="15"/>
        <v>-139340.93</v>
      </c>
      <c r="K42" s="25">
        <f t="shared" si="15"/>
        <v>-78980.11</v>
      </c>
      <c r="L42" s="25">
        <f t="shared" si="15"/>
        <v>-20098.11</v>
      </c>
      <c r="M42" s="25">
        <f t="shared" si="15"/>
        <v>-705.25</v>
      </c>
      <c r="N42" s="25">
        <f>+N43+N46+N55+N56</f>
        <v>-490305.5500000001</v>
      </c>
    </row>
    <row r="43" spans="1:14" ht="18.75" customHeight="1">
      <c r="A43" s="17" t="s">
        <v>59</v>
      </c>
      <c r="B43" s="26">
        <f>B44+B45</f>
        <v>-81749.4</v>
      </c>
      <c r="C43" s="26">
        <f>C44+C45</f>
        <v>-81217.4</v>
      </c>
      <c r="D43" s="26">
        <f>D44+D45</f>
        <v>-61096.4</v>
      </c>
      <c r="E43" s="26">
        <f>E44+E45</f>
        <v>-8025.6</v>
      </c>
      <c r="F43" s="26">
        <f aca="true" t="shared" si="16" ref="F43:M43">F44+F45</f>
        <v>-52645.2</v>
      </c>
      <c r="G43" s="26">
        <f t="shared" si="16"/>
        <v>-96398.4</v>
      </c>
      <c r="H43" s="26">
        <f t="shared" si="16"/>
        <v>-106540.6</v>
      </c>
      <c r="I43" s="26">
        <f t="shared" si="16"/>
        <v>-54229.8</v>
      </c>
      <c r="J43" s="26">
        <f t="shared" si="16"/>
        <v>-68821.8</v>
      </c>
      <c r="K43" s="26">
        <f t="shared" si="16"/>
        <v>-56278</v>
      </c>
      <c r="L43" s="26">
        <f t="shared" si="16"/>
        <v>-32623</v>
      </c>
      <c r="M43" s="26">
        <f t="shared" si="16"/>
        <v>-23126.8</v>
      </c>
      <c r="N43" s="25">
        <f aca="true" t="shared" si="17" ref="N43:N56">SUM(B43:M43)</f>
        <v>-722752.4000000001</v>
      </c>
    </row>
    <row r="44" spans="1:25" ht="18.75" customHeight="1">
      <c r="A44" s="13" t="s">
        <v>60</v>
      </c>
      <c r="B44" s="20">
        <f>ROUND(-B9*$D$3,2)</f>
        <v>-81749.4</v>
      </c>
      <c r="C44" s="20">
        <f>ROUND(-C9*$D$3,2)</f>
        <v>-81217.4</v>
      </c>
      <c r="D44" s="20">
        <f>ROUND(-D9*$D$3,2)</f>
        <v>-61096.4</v>
      </c>
      <c r="E44" s="20">
        <f>ROUND(-E9*$D$3,2)</f>
        <v>-8025.6</v>
      </c>
      <c r="F44" s="20">
        <f aca="true" t="shared" si="18" ref="F44:M44">ROUND(-F9*$D$3,2)</f>
        <v>-52645.2</v>
      </c>
      <c r="G44" s="20">
        <f t="shared" si="18"/>
        <v>-96398.4</v>
      </c>
      <c r="H44" s="20">
        <f t="shared" si="18"/>
        <v>-106540.6</v>
      </c>
      <c r="I44" s="20">
        <f t="shared" si="18"/>
        <v>-54229.8</v>
      </c>
      <c r="J44" s="20">
        <f t="shared" si="18"/>
        <v>-68821.8</v>
      </c>
      <c r="K44" s="20">
        <f t="shared" si="18"/>
        <v>-56278</v>
      </c>
      <c r="L44" s="20">
        <f t="shared" si="18"/>
        <v>-32623</v>
      </c>
      <c r="M44" s="20">
        <f t="shared" si="18"/>
        <v>-23126.8</v>
      </c>
      <c r="N44" s="46">
        <f t="shared" si="17"/>
        <v>-722752.4000000001</v>
      </c>
      <c r="O44"/>
      <c r="P44"/>
      <c r="Q44"/>
      <c r="R44"/>
      <c r="S44"/>
      <c r="T44"/>
      <c r="U44"/>
      <c r="V44"/>
      <c r="W44"/>
      <c r="X44"/>
      <c r="Y44"/>
    </row>
    <row r="45" spans="1:25" ht="18.75" customHeight="1">
      <c r="A45" s="13" t="s">
        <v>61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19" ref="F45:M45">ROUND(F11*$D$3,2)</f>
        <v>0</v>
      </c>
      <c r="G45" s="20">
        <f t="shared" si="19"/>
        <v>0</v>
      </c>
      <c r="H45" s="20">
        <f t="shared" si="19"/>
        <v>0</v>
      </c>
      <c r="I45" s="20">
        <f t="shared" si="19"/>
        <v>0</v>
      </c>
      <c r="J45" s="20">
        <f t="shared" si="19"/>
        <v>0</v>
      </c>
      <c r="K45" s="20">
        <f t="shared" si="19"/>
        <v>0</v>
      </c>
      <c r="L45" s="20">
        <f t="shared" si="19"/>
        <v>0</v>
      </c>
      <c r="M45" s="20">
        <f t="shared" si="19"/>
        <v>0</v>
      </c>
      <c r="N45" s="46">
        <f>SUM(B45:M45)</f>
        <v>0</v>
      </c>
      <c r="O45"/>
      <c r="P45"/>
      <c r="Q45"/>
      <c r="R45"/>
      <c r="S45"/>
      <c r="T45"/>
      <c r="U45"/>
      <c r="V45"/>
      <c r="W45"/>
      <c r="X45"/>
      <c r="Y45"/>
    </row>
    <row r="46" spans="1:14" ht="18.75" customHeight="1">
      <c r="A46" s="17" t="s">
        <v>62</v>
      </c>
      <c r="B46" s="26">
        <f aca="true" t="shared" si="20" ref="B46:M46">SUM(B47:B54)</f>
        <v>0</v>
      </c>
      <c r="C46" s="26">
        <f t="shared" si="20"/>
        <v>0</v>
      </c>
      <c r="D46" s="26">
        <f t="shared" si="20"/>
        <v>0</v>
      </c>
      <c r="E46" s="26">
        <f t="shared" si="20"/>
        <v>0</v>
      </c>
      <c r="F46" s="26">
        <f t="shared" si="20"/>
        <v>0</v>
      </c>
      <c r="G46" s="26">
        <f t="shared" si="20"/>
        <v>0</v>
      </c>
      <c r="H46" s="26">
        <f t="shared" si="20"/>
        <v>-1402.2</v>
      </c>
      <c r="I46" s="26">
        <f t="shared" si="20"/>
        <v>-171</v>
      </c>
      <c r="J46" s="26">
        <f t="shared" si="20"/>
        <v>-104597.48</v>
      </c>
      <c r="K46" s="26">
        <f t="shared" si="20"/>
        <v>-342</v>
      </c>
      <c r="L46" s="26">
        <f t="shared" si="20"/>
        <v>0</v>
      </c>
      <c r="M46" s="26">
        <f t="shared" si="20"/>
        <v>0</v>
      </c>
      <c r="N46" s="26">
        <f>SUM(N47:N54)</f>
        <v>-106512.68</v>
      </c>
    </row>
    <row r="47" spans="1:25" ht="18.75" customHeight="1">
      <c r="A47" s="13" t="s">
        <v>63</v>
      </c>
      <c r="B47" s="24">
        <v>0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f t="shared" si="17"/>
        <v>0</v>
      </c>
      <c r="O47"/>
      <c r="P47"/>
      <c r="Q47"/>
      <c r="R47"/>
      <c r="S47"/>
      <c r="T47"/>
      <c r="U47"/>
      <c r="V47"/>
      <c r="W47"/>
      <c r="X47"/>
      <c r="Y47"/>
    </row>
    <row r="48" spans="1:25" ht="18.75" customHeight="1">
      <c r="A48" s="13" t="s">
        <v>64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-1402.2</v>
      </c>
      <c r="I48" s="24">
        <v>-171</v>
      </c>
      <c r="J48" s="24">
        <v>0</v>
      </c>
      <c r="K48" s="24">
        <v>-342</v>
      </c>
      <c r="L48" s="24">
        <v>0</v>
      </c>
      <c r="M48" s="24">
        <v>0</v>
      </c>
      <c r="N48" s="24">
        <f t="shared" si="17"/>
        <v>-1915.2</v>
      </c>
      <c r="O48"/>
      <c r="P48"/>
      <c r="Q48"/>
      <c r="R48"/>
      <c r="S48"/>
      <c r="T48"/>
      <c r="U48"/>
      <c r="V48"/>
      <c r="W48"/>
      <c r="X48"/>
      <c r="Y48"/>
    </row>
    <row r="49" spans="1:25" ht="18.75" customHeight="1">
      <c r="A49" s="13" t="s">
        <v>65</v>
      </c>
      <c r="B49" s="24">
        <v>0</v>
      </c>
      <c r="C49" s="24">
        <v>0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f t="shared" si="17"/>
        <v>0</v>
      </c>
      <c r="O49"/>
      <c r="P49"/>
      <c r="Q49"/>
      <c r="R49"/>
      <c r="S49"/>
      <c r="T49"/>
      <c r="U49"/>
      <c r="V49"/>
      <c r="W49"/>
      <c r="X49"/>
      <c r="Y49"/>
    </row>
    <row r="50" spans="1:25" ht="18.75" customHeight="1">
      <c r="A50" s="13" t="s">
        <v>66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1">
        <f t="shared" si="17"/>
        <v>0</v>
      </c>
      <c r="O50"/>
      <c r="P50"/>
      <c r="Q50"/>
      <c r="R50"/>
      <c r="S50"/>
      <c r="T50"/>
      <c r="U50"/>
      <c r="V50"/>
      <c r="W50"/>
      <c r="X50"/>
      <c r="Y50"/>
    </row>
    <row r="51" spans="1:25" ht="18.75" customHeight="1">
      <c r="A51" s="13" t="s">
        <v>67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f t="shared" si="17"/>
        <v>0</v>
      </c>
      <c r="O51"/>
      <c r="P51"/>
      <c r="Q51"/>
      <c r="R51"/>
      <c r="S51"/>
      <c r="T51"/>
      <c r="U51"/>
      <c r="V51"/>
      <c r="W51"/>
      <c r="X51"/>
      <c r="Y51"/>
    </row>
    <row r="52" spans="1:25" ht="18.75" customHeight="1">
      <c r="A52" s="16" t="s">
        <v>68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f t="shared" si="17"/>
        <v>0</v>
      </c>
      <c r="O52"/>
      <c r="P52"/>
      <c r="Q52"/>
      <c r="R52"/>
      <c r="S52"/>
      <c r="T52"/>
      <c r="U52"/>
      <c r="V52"/>
      <c r="W52"/>
      <c r="X52"/>
      <c r="Y52"/>
    </row>
    <row r="53" spans="1:25" ht="18.75" customHeight="1">
      <c r="A53" s="16" t="s">
        <v>69</v>
      </c>
      <c r="B53" s="24">
        <v>0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f t="shared" si="17"/>
        <v>0</v>
      </c>
      <c r="O53"/>
      <c r="P53"/>
      <c r="Q53"/>
      <c r="R53"/>
      <c r="S53"/>
      <c r="T53"/>
      <c r="U53"/>
      <c r="V53"/>
      <c r="W53"/>
      <c r="X53"/>
      <c r="Y53"/>
    </row>
    <row r="54" spans="1:25" ht="18.75" customHeight="1">
      <c r="A54" s="16" t="s">
        <v>103</v>
      </c>
      <c r="B54" s="24">
        <v>0</v>
      </c>
      <c r="C54" s="24">
        <v>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-104597.48</v>
      </c>
      <c r="K54" s="24">
        <v>0</v>
      </c>
      <c r="L54" s="24">
        <v>0</v>
      </c>
      <c r="M54" s="24">
        <v>0</v>
      </c>
      <c r="N54" s="24">
        <f t="shared" si="17"/>
        <v>-104597.48</v>
      </c>
      <c r="O54"/>
      <c r="P54"/>
      <c r="Q54"/>
      <c r="R54"/>
      <c r="S54"/>
      <c r="T54"/>
      <c r="U54"/>
      <c r="V54"/>
      <c r="W54"/>
      <c r="X54"/>
      <c r="Y54"/>
    </row>
    <row r="55" spans="1:25" ht="18.75" customHeight="1">
      <c r="A55" s="17" t="s">
        <v>100</v>
      </c>
      <c r="B55" s="27">
        <v>62237.25</v>
      </c>
      <c r="C55" s="27">
        <v>100435.66</v>
      </c>
      <c r="D55" s="27">
        <v>9165.65</v>
      </c>
      <c r="E55" s="27">
        <v>23065.46</v>
      </c>
      <c r="F55" s="27">
        <v>57525.64</v>
      </c>
      <c r="G55" s="27">
        <v>77128.1</v>
      </c>
      <c r="H55" s="27">
        <v>3177.86</v>
      </c>
      <c r="I55" s="27">
        <v>-40440.77</v>
      </c>
      <c r="J55" s="27">
        <v>34078.35</v>
      </c>
      <c r="K55" s="27">
        <v>-22360.11</v>
      </c>
      <c r="L55" s="27">
        <v>12524.89</v>
      </c>
      <c r="M55" s="27">
        <v>22421.55</v>
      </c>
      <c r="N55" s="24">
        <f t="shared" si="17"/>
        <v>338959.52999999997</v>
      </c>
      <c r="O55"/>
      <c r="P55"/>
      <c r="Q55"/>
      <c r="R55"/>
      <c r="S55"/>
      <c r="T55"/>
      <c r="U55"/>
      <c r="V55"/>
      <c r="W55"/>
      <c r="X55"/>
      <c r="Y55"/>
    </row>
    <row r="56" spans="1:25" ht="18.75" customHeight="1">
      <c r="A56" s="17" t="s">
        <v>70</v>
      </c>
      <c r="B56" s="27">
        <v>0</v>
      </c>
      <c r="C56" s="27">
        <v>0</v>
      </c>
      <c r="D56" s="27">
        <v>0</v>
      </c>
      <c r="E56" s="27">
        <v>0</v>
      </c>
      <c r="F56" s="27">
        <v>0</v>
      </c>
      <c r="G56" s="27">
        <v>0</v>
      </c>
      <c r="H56" s="27">
        <v>0</v>
      </c>
      <c r="I56" s="27">
        <v>0</v>
      </c>
      <c r="J56" s="27">
        <v>0</v>
      </c>
      <c r="K56" s="27">
        <v>0</v>
      </c>
      <c r="L56" s="27">
        <v>0</v>
      </c>
      <c r="M56" s="27">
        <v>0</v>
      </c>
      <c r="N56" s="24">
        <f t="shared" si="17"/>
        <v>0</v>
      </c>
      <c r="O56"/>
      <c r="P56"/>
      <c r="Q56"/>
      <c r="R56"/>
      <c r="S56"/>
      <c r="T56"/>
      <c r="U56"/>
      <c r="V56"/>
      <c r="W56"/>
      <c r="X56"/>
      <c r="Y56"/>
    </row>
    <row r="57" spans="1:14" ht="15" customHeight="1">
      <c r="A57" s="32"/>
      <c r="B57" s="63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20"/>
    </row>
    <row r="58" spans="1:25" ht="15.75">
      <c r="A58" s="2" t="s">
        <v>71</v>
      </c>
      <c r="B58" s="29">
        <f aca="true" t="shared" si="21" ref="B58:M58">+B36+B42</f>
        <v>827941.0624470799</v>
      </c>
      <c r="C58" s="29">
        <f t="shared" si="21"/>
        <v>616624.591054</v>
      </c>
      <c r="D58" s="29">
        <f t="shared" si="21"/>
        <v>557737.811509</v>
      </c>
      <c r="E58" s="29">
        <f t="shared" si="21"/>
        <v>133526.4051368</v>
      </c>
      <c r="F58" s="29">
        <f t="shared" si="21"/>
        <v>589936.6827314</v>
      </c>
      <c r="G58" s="29">
        <f t="shared" si="21"/>
        <v>721583.1524</v>
      </c>
      <c r="H58" s="29">
        <f t="shared" si="21"/>
        <v>684763.3422000001</v>
      </c>
      <c r="I58" s="29">
        <f t="shared" si="21"/>
        <v>604552.6607327999</v>
      </c>
      <c r="J58" s="29">
        <f t="shared" si="21"/>
        <v>415258.3553644</v>
      </c>
      <c r="K58" s="29">
        <f t="shared" si="21"/>
        <v>574896.66859728</v>
      </c>
      <c r="L58" s="29">
        <f t="shared" si="21"/>
        <v>281227.89723234996</v>
      </c>
      <c r="M58" s="29">
        <f t="shared" si="21"/>
        <v>191719.34127168</v>
      </c>
      <c r="N58" s="29">
        <f>SUM(B58:M58)</f>
        <v>6199767.97067679</v>
      </c>
      <c r="O58"/>
      <c r="P58"/>
      <c r="Q58"/>
      <c r="R58"/>
      <c r="S58"/>
      <c r="T58"/>
      <c r="U58"/>
      <c r="V58"/>
      <c r="W58"/>
      <c r="X58"/>
      <c r="Y58"/>
    </row>
    <row r="59" spans="1:14" ht="15" customHeight="1">
      <c r="A59" s="34"/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8"/>
    </row>
    <row r="60" spans="1:14" ht="15" customHeight="1">
      <c r="A60" s="28"/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1"/>
    </row>
    <row r="61" spans="1:14" ht="18.75" customHeight="1">
      <c r="A61" s="2" t="s">
        <v>72</v>
      </c>
      <c r="B61" s="36">
        <f>SUM(B62:B75)</f>
        <v>827941.07</v>
      </c>
      <c r="C61" s="36">
        <f aca="true" t="shared" si="22" ref="C61:M61">SUM(C62:C75)</f>
        <v>616624.59</v>
      </c>
      <c r="D61" s="36">
        <f t="shared" si="22"/>
        <v>557737.81</v>
      </c>
      <c r="E61" s="36">
        <f t="shared" si="22"/>
        <v>133526.41</v>
      </c>
      <c r="F61" s="36">
        <f t="shared" si="22"/>
        <v>589936.68</v>
      </c>
      <c r="G61" s="36">
        <f t="shared" si="22"/>
        <v>721583.15</v>
      </c>
      <c r="H61" s="36">
        <f t="shared" si="22"/>
        <v>684763.35</v>
      </c>
      <c r="I61" s="36">
        <f t="shared" si="22"/>
        <v>604552.66</v>
      </c>
      <c r="J61" s="36">
        <f t="shared" si="22"/>
        <v>415258.36</v>
      </c>
      <c r="K61" s="36">
        <f t="shared" si="22"/>
        <v>574896.67</v>
      </c>
      <c r="L61" s="36">
        <f t="shared" si="22"/>
        <v>281227.9</v>
      </c>
      <c r="M61" s="36">
        <f t="shared" si="22"/>
        <v>191719.35</v>
      </c>
      <c r="N61" s="29">
        <f>SUM(N62:N75)</f>
        <v>6199768.000000001</v>
      </c>
    </row>
    <row r="62" spans="1:15" ht="18.75" customHeight="1">
      <c r="A62" s="17" t="s">
        <v>73</v>
      </c>
      <c r="B62" s="36">
        <v>148980.85</v>
      </c>
      <c r="C62" s="36">
        <v>170421.8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  <c r="L62" s="35">
        <v>0</v>
      </c>
      <c r="M62" s="35">
        <v>0</v>
      </c>
      <c r="N62" s="29">
        <f>SUM(B62:M62)</f>
        <v>319402.65</v>
      </c>
      <c r="O62"/>
    </row>
    <row r="63" spans="1:15" ht="18.75" customHeight="1">
      <c r="A63" s="17" t="s">
        <v>74</v>
      </c>
      <c r="B63" s="36">
        <v>678960.22</v>
      </c>
      <c r="C63" s="36">
        <v>446202.79</v>
      </c>
      <c r="D63" s="35">
        <v>0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  <c r="L63" s="35">
        <v>0</v>
      </c>
      <c r="M63" s="35">
        <v>0</v>
      </c>
      <c r="N63" s="29">
        <f aca="true" t="shared" si="23" ref="N63:N74">SUM(B63:M63)</f>
        <v>1125163.01</v>
      </c>
      <c r="O63"/>
    </row>
    <row r="64" spans="1:16" ht="18.75" customHeight="1">
      <c r="A64" s="17" t="s">
        <v>75</v>
      </c>
      <c r="B64" s="35">
        <v>0</v>
      </c>
      <c r="C64" s="35">
        <v>0</v>
      </c>
      <c r="D64" s="26">
        <v>557737.81</v>
      </c>
      <c r="E64" s="35">
        <v>0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  <c r="L64" s="35">
        <v>0</v>
      </c>
      <c r="M64" s="35">
        <v>0</v>
      </c>
      <c r="N64" s="26">
        <f t="shared" si="23"/>
        <v>557737.81</v>
      </c>
      <c r="P64"/>
    </row>
    <row r="65" spans="1:17" ht="18.75" customHeight="1">
      <c r="A65" s="17" t="s">
        <v>76</v>
      </c>
      <c r="B65" s="35">
        <v>0</v>
      </c>
      <c r="C65" s="35">
        <v>0</v>
      </c>
      <c r="D65" s="35">
        <v>0</v>
      </c>
      <c r="E65" s="26">
        <v>133526.41</v>
      </c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29">
        <f t="shared" si="23"/>
        <v>133526.41</v>
      </c>
      <c r="Q65"/>
    </row>
    <row r="66" spans="1:18" ht="18.75" customHeight="1">
      <c r="A66" s="17" t="s">
        <v>77</v>
      </c>
      <c r="B66" s="35">
        <v>0</v>
      </c>
      <c r="C66" s="35">
        <v>0</v>
      </c>
      <c r="D66" s="35">
        <v>0</v>
      </c>
      <c r="E66" s="35">
        <v>0</v>
      </c>
      <c r="F66" s="26">
        <v>589936.68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26">
        <f t="shared" si="23"/>
        <v>589936.68</v>
      </c>
      <c r="R66"/>
    </row>
    <row r="67" spans="1:19" ht="18.75" customHeight="1">
      <c r="A67" s="17" t="s">
        <v>78</v>
      </c>
      <c r="B67" s="35">
        <v>0</v>
      </c>
      <c r="C67" s="35">
        <v>0</v>
      </c>
      <c r="D67" s="35">
        <v>0</v>
      </c>
      <c r="E67" s="35">
        <v>0</v>
      </c>
      <c r="F67" s="35">
        <v>0</v>
      </c>
      <c r="G67" s="36">
        <v>721583.15</v>
      </c>
      <c r="H67" s="35">
        <v>0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29">
        <f t="shared" si="23"/>
        <v>721583.15</v>
      </c>
      <c r="S67"/>
    </row>
    <row r="68" spans="1:20" ht="18.75" customHeight="1">
      <c r="A68" s="17" t="s">
        <v>79</v>
      </c>
      <c r="B68" s="35">
        <v>0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6">
        <v>529777.64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29">
        <f t="shared" si="23"/>
        <v>529777.64</v>
      </c>
      <c r="T68"/>
    </row>
    <row r="69" spans="1:20" ht="18.75" customHeight="1">
      <c r="A69" s="17" t="s">
        <v>80</v>
      </c>
      <c r="B69" s="35">
        <v>0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6">
        <v>154985.71</v>
      </c>
      <c r="I69" s="35">
        <v>0</v>
      </c>
      <c r="J69" s="35">
        <v>0</v>
      </c>
      <c r="K69" s="35">
        <v>0</v>
      </c>
      <c r="L69" s="35">
        <v>0</v>
      </c>
      <c r="M69" s="35">
        <v>0</v>
      </c>
      <c r="N69" s="29">
        <f t="shared" si="23"/>
        <v>154985.71</v>
      </c>
      <c r="T69"/>
    </row>
    <row r="70" spans="1:21" ht="18.75" customHeight="1">
      <c r="A70" s="17" t="s">
        <v>81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26">
        <v>604552.66</v>
      </c>
      <c r="J70" s="35">
        <v>0</v>
      </c>
      <c r="K70" s="35">
        <v>0</v>
      </c>
      <c r="L70" s="35">
        <v>0</v>
      </c>
      <c r="M70" s="35">
        <v>0</v>
      </c>
      <c r="N70" s="26">
        <f t="shared" si="23"/>
        <v>604552.66</v>
      </c>
      <c r="U70"/>
    </row>
    <row r="71" spans="1:22" ht="18.75" customHeight="1">
      <c r="A71" s="17" t="s">
        <v>82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26">
        <v>415258.36</v>
      </c>
      <c r="K71" s="35">
        <v>0</v>
      </c>
      <c r="L71" s="35">
        <v>0</v>
      </c>
      <c r="M71" s="35">
        <v>0</v>
      </c>
      <c r="N71" s="29">
        <f t="shared" si="23"/>
        <v>415258.36</v>
      </c>
      <c r="V71"/>
    </row>
    <row r="72" spans="1:23" ht="18.75" customHeight="1">
      <c r="A72" s="17" t="s">
        <v>83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26">
        <v>574896.67</v>
      </c>
      <c r="L72" s="35">
        <v>0</v>
      </c>
      <c r="M72" s="61"/>
      <c r="N72" s="26">
        <f t="shared" si="23"/>
        <v>574896.67</v>
      </c>
      <c r="W72"/>
    </row>
    <row r="73" spans="1:24" ht="18.75" customHeight="1">
      <c r="A73" s="17" t="s">
        <v>84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35">
        <v>0</v>
      </c>
      <c r="K73" s="35">
        <v>0</v>
      </c>
      <c r="L73" s="26">
        <v>281227.9</v>
      </c>
      <c r="M73" s="35">
        <v>0</v>
      </c>
      <c r="N73" s="29">
        <f t="shared" si="23"/>
        <v>281227.9</v>
      </c>
      <c r="X73"/>
    </row>
    <row r="74" spans="1:25" ht="18.75" customHeight="1">
      <c r="A74" s="17" t="s">
        <v>85</v>
      </c>
      <c r="B74" s="35">
        <v>0</v>
      </c>
      <c r="C74" s="35">
        <v>0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35">
        <v>0</v>
      </c>
      <c r="L74" s="35">
        <v>0</v>
      </c>
      <c r="M74" s="26">
        <v>191719.35</v>
      </c>
      <c r="N74" s="26">
        <f t="shared" si="23"/>
        <v>191719.35</v>
      </c>
      <c r="Y74"/>
    </row>
    <row r="75" spans="1:25" ht="18.75" customHeight="1">
      <c r="A75" s="34"/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/>
      <c r="P75"/>
      <c r="Q75"/>
      <c r="R75"/>
      <c r="S75"/>
      <c r="T75"/>
      <c r="U75"/>
      <c r="V75"/>
      <c r="W75"/>
      <c r="X75"/>
      <c r="Y75"/>
    </row>
    <row r="76" spans="1:14" ht="17.25" customHeight="1">
      <c r="A76" s="66"/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</row>
    <row r="77" spans="1:14" ht="15" customHeight="1">
      <c r="A77" s="37"/>
      <c r="B77" s="38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9"/>
    </row>
    <row r="78" spans="1:14" ht="18.75" customHeight="1">
      <c r="A78" s="2" t="s">
        <v>101</v>
      </c>
      <c r="B78" s="35">
        <v>0</v>
      </c>
      <c r="C78" s="35">
        <v>0</v>
      </c>
      <c r="D78" s="35">
        <v>0</v>
      </c>
      <c r="E78" s="35">
        <v>0</v>
      </c>
      <c r="F78" s="35">
        <v>0</v>
      </c>
      <c r="G78" s="35">
        <v>0</v>
      </c>
      <c r="H78" s="35">
        <v>0</v>
      </c>
      <c r="I78" s="35">
        <v>0</v>
      </c>
      <c r="J78" s="35">
        <v>0</v>
      </c>
      <c r="K78" s="35">
        <v>0</v>
      </c>
      <c r="L78" s="35">
        <v>0</v>
      </c>
      <c r="M78" s="35">
        <v>0</v>
      </c>
      <c r="N78" s="29"/>
    </row>
    <row r="79" spans="1:15" ht="18.75" customHeight="1">
      <c r="A79" s="17" t="s">
        <v>86</v>
      </c>
      <c r="B79" s="44">
        <v>2.27451607895692</v>
      </c>
      <c r="C79" s="44">
        <v>2.2386670600056684</v>
      </c>
      <c r="D79" s="44">
        <v>0</v>
      </c>
      <c r="E79" s="44">
        <v>0</v>
      </c>
      <c r="F79" s="35">
        <v>0</v>
      </c>
      <c r="G79" s="35">
        <v>0</v>
      </c>
      <c r="H79" s="44">
        <v>0</v>
      </c>
      <c r="I79" s="44">
        <v>0</v>
      </c>
      <c r="J79" s="44">
        <v>0</v>
      </c>
      <c r="K79" s="35">
        <v>0</v>
      </c>
      <c r="L79" s="44">
        <v>0</v>
      </c>
      <c r="M79" s="44">
        <v>0</v>
      </c>
      <c r="N79" s="29"/>
      <c r="O79"/>
    </row>
    <row r="80" spans="1:15" ht="18.75" customHeight="1">
      <c r="A80" s="17" t="s">
        <v>87</v>
      </c>
      <c r="B80" s="44">
        <v>1.980306097250509</v>
      </c>
      <c r="C80" s="44">
        <v>1.8678299221347254</v>
      </c>
      <c r="D80" s="44">
        <v>0</v>
      </c>
      <c r="E80" s="44">
        <v>0</v>
      </c>
      <c r="F80" s="35">
        <v>0</v>
      </c>
      <c r="G80" s="35">
        <v>0</v>
      </c>
      <c r="H80" s="44">
        <v>0</v>
      </c>
      <c r="I80" s="44">
        <v>0</v>
      </c>
      <c r="J80" s="44">
        <v>0</v>
      </c>
      <c r="K80" s="35">
        <v>0</v>
      </c>
      <c r="L80" s="44">
        <v>0</v>
      </c>
      <c r="M80" s="44">
        <v>0</v>
      </c>
      <c r="N80" s="29"/>
      <c r="O80"/>
    </row>
    <row r="81" spans="1:16" ht="18.75" customHeight="1">
      <c r="A81" s="17" t="s">
        <v>88</v>
      </c>
      <c r="B81" s="44">
        <v>0</v>
      </c>
      <c r="C81" s="44">
        <v>0</v>
      </c>
      <c r="D81" s="22">
        <f>(D$37+D$38+D$39)/D$7</f>
        <v>1.8157961763553214</v>
      </c>
      <c r="E81" s="44">
        <v>0</v>
      </c>
      <c r="F81" s="35">
        <v>0</v>
      </c>
      <c r="G81" s="35">
        <v>0</v>
      </c>
      <c r="H81" s="44">
        <v>0</v>
      </c>
      <c r="I81" s="44">
        <v>0</v>
      </c>
      <c r="J81" s="44">
        <v>0</v>
      </c>
      <c r="K81" s="35">
        <v>0</v>
      </c>
      <c r="L81" s="44">
        <v>0</v>
      </c>
      <c r="M81" s="44">
        <v>0</v>
      </c>
      <c r="N81" s="26"/>
      <c r="P81"/>
    </row>
    <row r="82" spans="1:17" ht="18.75" customHeight="1">
      <c r="A82" s="17" t="s">
        <v>89</v>
      </c>
      <c r="B82" s="44">
        <v>0</v>
      </c>
      <c r="C82" s="44">
        <v>0</v>
      </c>
      <c r="D82" s="44">
        <v>0</v>
      </c>
      <c r="E82" s="22">
        <f>(E$37+E$38+E$39)/E$7</f>
        <v>2.5276051184333466</v>
      </c>
      <c r="F82" s="35">
        <v>0</v>
      </c>
      <c r="G82" s="35">
        <v>0</v>
      </c>
      <c r="H82" s="44">
        <v>0</v>
      </c>
      <c r="I82" s="44">
        <v>0</v>
      </c>
      <c r="J82" s="44">
        <v>0</v>
      </c>
      <c r="K82" s="35">
        <v>0</v>
      </c>
      <c r="L82" s="44">
        <v>0</v>
      </c>
      <c r="M82" s="44">
        <v>0</v>
      </c>
      <c r="N82" s="29"/>
      <c r="Q82"/>
    </row>
    <row r="83" spans="1:18" ht="18.75" customHeight="1">
      <c r="A83" s="17" t="s">
        <v>90</v>
      </c>
      <c r="B83" s="44">
        <v>0</v>
      </c>
      <c r="C83" s="44">
        <v>0</v>
      </c>
      <c r="D83" s="44">
        <v>0</v>
      </c>
      <c r="E83" s="44">
        <v>0</v>
      </c>
      <c r="F83" s="44">
        <f>(F$37+F$38+F$39)/F$7</f>
        <v>2.1204758206771825</v>
      </c>
      <c r="G83" s="35">
        <v>0</v>
      </c>
      <c r="H83" s="44">
        <v>0</v>
      </c>
      <c r="I83" s="44">
        <v>0</v>
      </c>
      <c r="J83" s="44">
        <v>0</v>
      </c>
      <c r="K83" s="35">
        <v>0</v>
      </c>
      <c r="L83" s="44">
        <v>0</v>
      </c>
      <c r="M83" s="44">
        <v>0</v>
      </c>
      <c r="N83" s="26"/>
      <c r="R83"/>
    </row>
    <row r="84" spans="1:19" ht="18.75" customHeight="1">
      <c r="A84" s="17" t="s">
        <v>91</v>
      </c>
      <c r="B84" s="44">
        <v>0</v>
      </c>
      <c r="C84" s="44">
        <v>0</v>
      </c>
      <c r="D84" s="44">
        <v>0</v>
      </c>
      <c r="E84" s="44">
        <v>0</v>
      </c>
      <c r="F84" s="35">
        <v>0</v>
      </c>
      <c r="G84" s="44">
        <f>(G$37+G$38+G$39)/G$7</f>
        <v>1.6814420420965672</v>
      </c>
      <c r="H84" s="44">
        <v>0</v>
      </c>
      <c r="I84" s="44">
        <v>0</v>
      </c>
      <c r="J84" s="44">
        <v>0</v>
      </c>
      <c r="K84" s="35">
        <v>0</v>
      </c>
      <c r="L84" s="44">
        <v>0</v>
      </c>
      <c r="M84" s="44">
        <v>0</v>
      </c>
      <c r="N84" s="29"/>
      <c r="S84"/>
    </row>
    <row r="85" spans="1:20" ht="18.75" customHeight="1">
      <c r="A85" s="17" t="s">
        <v>92</v>
      </c>
      <c r="B85" s="44">
        <v>0</v>
      </c>
      <c r="C85" s="44">
        <v>0</v>
      </c>
      <c r="D85" s="44">
        <v>0</v>
      </c>
      <c r="E85" s="44">
        <v>0</v>
      </c>
      <c r="F85" s="35">
        <v>0</v>
      </c>
      <c r="G85" s="35">
        <v>0</v>
      </c>
      <c r="H85" s="44">
        <v>1.9776638306446366</v>
      </c>
      <c r="I85" s="44">
        <v>0</v>
      </c>
      <c r="J85" s="44">
        <v>0</v>
      </c>
      <c r="K85" s="35">
        <v>0</v>
      </c>
      <c r="L85" s="44">
        <v>0</v>
      </c>
      <c r="M85" s="44">
        <v>0</v>
      </c>
      <c r="N85" s="29"/>
      <c r="T85"/>
    </row>
    <row r="86" spans="1:20" ht="18.75" customHeight="1">
      <c r="A86" s="17" t="s">
        <v>93</v>
      </c>
      <c r="B86" s="44">
        <v>0</v>
      </c>
      <c r="C86" s="44">
        <v>0</v>
      </c>
      <c r="D86" s="44">
        <v>0</v>
      </c>
      <c r="E86" s="44">
        <v>0</v>
      </c>
      <c r="F86" s="35">
        <v>0</v>
      </c>
      <c r="G86" s="35">
        <v>0</v>
      </c>
      <c r="H86" s="44">
        <v>1.9367073836276079</v>
      </c>
      <c r="I86" s="44">
        <v>0</v>
      </c>
      <c r="J86" s="44">
        <v>0</v>
      </c>
      <c r="K86" s="35">
        <v>0</v>
      </c>
      <c r="L86" s="44">
        <v>0</v>
      </c>
      <c r="M86" s="44">
        <v>0</v>
      </c>
      <c r="N86" s="29"/>
      <c r="T86"/>
    </row>
    <row r="87" spans="1:21" ht="18.75" customHeight="1">
      <c r="A87" s="17" t="s">
        <v>94</v>
      </c>
      <c r="B87" s="44">
        <v>0</v>
      </c>
      <c r="C87" s="44">
        <v>0</v>
      </c>
      <c r="D87" s="44">
        <v>0</v>
      </c>
      <c r="E87" s="44">
        <v>0</v>
      </c>
      <c r="F87" s="35">
        <v>0</v>
      </c>
      <c r="G87" s="35">
        <v>0</v>
      </c>
      <c r="H87" s="44">
        <v>0</v>
      </c>
      <c r="I87" s="44">
        <f>(I$37+I$38+I$39)/I$7</f>
        <v>1.9209061091931798</v>
      </c>
      <c r="J87" s="44">
        <v>0</v>
      </c>
      <c r="K87" s="35">
        <v>0</v>
      </c>
      <c r="L87" s="44">
        <v>0</v>
      </c>
      <c r="M87" s="44">
        <v>0</v>
      </c>
      <c r="N87" s="26"/>
      <c r="U87"/>
    </row>
    <row r="88" spans="1:22" ht="18.75" customHeight="1">
      <c r="A88" s="17" t="s">
        <v>95</v>
      </c>
      <c r="B88" s="44">
        <v>0</v>
      </c>
      <c r="C88" s="44">
        <v>0</v>
      </c>
      <c r="D88" s="44">
        <v>0</v>
      </c>
      <c r="E88" s="44">
        <v>0</v>
      </c>
      <c r="F88" s="35">
        <v>0</v>
      </c>
      <c r="G88" s="35">
        <v>0</v>
      </c>
      <c r="H88" s="44">
        <v>0</v>
      </c>
      <c r="I88" s="44">
        <v>0</v>
      </c>
      <c r="J88" s="44">
        <f>(J$37+J$38+J$39)/J$7</f>
        <v>2.1638001364155626</v>
      </c>
      <c r="K88" s="35">
        <v>0</v>
      </c>
      <c r="L88" s="44">
        <v>0</v>
      </c>
      <c r="M88" s="44">
        <v>0</v>
      </c>
      <c r="N88" s="29"/>
      <c r="V88"/>
    </row>
    <row r="89" spans="1:23" ht="18.75" customHeight="1">
      <c r="A89" s="17" t="s">
        <v>96</v>
      </c>
      <c r="B89" s="44">
        <v>0</v>
      </c>
      <c r="C89" s="44">
        <v>0</v>
      </c>
      <c r="D89" s="44">
        <v>0</v>
      </c>
      <c r="E89" s="44">
        <v>0</v>
      </c>
      <c r="F89" s="35">
        <v>0</v>
      </c>
      <c r="G89" s="35">
        <v>0</v>
      </c>
      <c r="H89" s="44">
        <v>0</v>
      </c>
      <c r="I89" s="44">
        <v>0</v>
      </c>
      <c r="J89" s="44">
        <v>0</v>
      </c>
      <c r="K89" s="22">
        <f>(K$37+K$38+K$39)/K$7</f>
        <v>2.0688833157643813</v>
      </c>
      <c r="L89" s="44">
        <v>0</v>
      </c>
      <c r="M89" s="44">
        <v>0</v>
      </c>
      <c r="N89" s="26"/>
      <c r="W89"/>
    </row>
    <row r="90" spans="1:24" ht="18.75" customHeight="1">
      <c r="A90" s="17" t="s">
        <v>97</v>
      </c>
      <c r="B90" s="44">
        <v>0</v>
      </c>
      <c r="C90" s="44">
        <v>0</v>
      </c>
      <c r="D90" s="44">
        <v>0</v>
      </c>
      <c r="E90" s="44">
        <v>0</v>
      </c>
      <c r="F90" s="35">
        <v>0</v>
      </c>
      <c r="G90" s="35">
        <v>0</v>
      </c>
      <c r="H90" s="44">
        <v>0</v>
      </c>
      <c r="I90" s="44">
        <v>0</v>
      </c>
      <c r="J90" s="44">
        <v>0</v>
      </c>
      <c r="K90" s="44">
        <v>0</v>
      </c>
      <c r="L90" s="44">
        <f>(L$37+L$38+L$39)/L$7</f>
        <v>2.4568959780859387</v>
      </c>
      <c r="M90" s="44">
        <v>0</v>
      </c>
      <c r="N90" s="62"/>
      <c r="X90"/>
    </row>
    <row r="91" spans="1:25" ht="18.75" customHeight="1">
      <c r="A91" s="34" t="s">
        <v>98</v>
      </c>
      <c r="B91" s="45">
        <v>0</v>
      </c>
      <c r="C91" s="45">
        <v>0</v>
      </c>
      <c r="D91" s="45">
        <v>0</v>
      </c>
      <c r="E91" s="45">
        <v>0</v>
      </c>
      <c r="F91" s="45">
        <v>0</v>
      </c>
      <c r="G91" s="45">
        <v>0</v>
      </c>
      <c r="H91" s="45">
        <v>0</v>
      </c>
      <c r="I91" s="45">
        <v>0</v>
      </c>
      <c r="J91" s="45">
        <v>0</v>
      </c>
      <c r="K91" s="45">
        <v>0</v>
      </c>
      <c r="L91" s="45">
        <v>0</v>
      </c>
      <c r="M91" s="49">
        <f>(M$37+M$38+M$39)/M$7</f>
        <v>2.4059690323799043</v>
      </c>
      <c r="N91" s="50"/>
      <c r="Y91"/>
    </row>
    <row r="92" spans="1:13" ht="44.25" customHeight="1">
      <c r="A92" s="72" t="s">
        <v>102</v>
      </c>
      <c r="B92" s="72"/>
      <c r="C92" s="72"/>
      <c r="D92" s="72"/>
      <c r="E92" s="72"/>
      <c r="F92" s="72"/>
      <c r="G92" s="72"/>
      <c r="H92" s="72"/>
      <c r="I92" s="72"/>
      <c r="J92" s="72"/>
      <c r="K92" s="72"/>
      <c r="L92" s="72"/>
      <c r="M92" s="72"/>
    </row>
    <row r="95" ht="14.25">
      <c r="B95" s="40"/>
    </row>
    <row r="96" ht="14.25">
      <c r="H96" s="41"/>
    </row>
    <row r="97" ht="14.25"/>
    <row r="98" spans="8:11" ht="14.25">
      <c r="H98" s="42"/>
      <c r="I98" s="43"/>
      <c r="J98" s="43"/>
      <c r="K98" s="43"/>
    </row>
  </sheetData>
  <sheetProtection/>
  <mergeCells count="7">
    <mergeCell ref="A92:M92"/>
    <mergeCell ref="A76:N76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5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2017-01-30T18:00:04Z</dcterms:modified>
  <cp:category/>
  <cp:version/>
  <cp:contentType/>
  <cp:contentStatus/>
</cp:coreProperties>
</file>