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<sst xmlns="http://schemas.openxmlformats.org/spreadsheetml/2006/main" count="105" uniqueCount="103">
  <si>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</si>
  <si>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</si>
  <si>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</si>
  <si>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</si>
  <si>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</si>
  <si>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</si>
  <si>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</si>
  <si>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</si>
  <si>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</si>
  <si>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</si>
  <si>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</si>
  <si>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</si>
  <si>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</si>
  <si>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</si>
  <si>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</si>
  <si>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</si>
  <si>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</si>
  <si>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</si>
  <si>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</si>
  <si>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</si>
  <si>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</si>
  <si>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</si>
  <si>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</si>
  <si>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</si>
  <si>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</si>
  <si>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</si>
  <si>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</si>
  <si>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</si>
  <si>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</si>
  <si>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</si>
  <si>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</si>
  <si>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</si>
  <si>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</si>
  <si>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</si>
  <si>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</si>
  <si>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</si>
  <si>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</si>
  <si>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</si>
  <si>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</si>
  <si>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</si>
  <si>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</si>
  <si>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</si>
  <si>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</si>
  <si>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</si>
  <si>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</si>
  <si>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</si>
  <si>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</si>
  <si>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</si>
  <si>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</si>
  <si>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</si>
  <si>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</si>
  <si>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</si>
  <si>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</si>
  <si>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</si>
  <si>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</si>
  <si>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</si>
  <si>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</si>
  <si>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</si>
  <si>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</si>
  <si>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</si>
  <si>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</si>
  <si>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</si>
  <si>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</si>
  <si>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</si>
  <si>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</si>
  <si>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</si>
  <si>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</si>
  <si>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</si>
  <si>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</si>
  <si>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</si>
  <si>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</si>
  <si>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</si>
  <si>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</si>
  <si>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</si>
  <si>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</si>
  <si>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</si>
  <si>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</si>
  <si>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</si>
  <si>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</si>
  <si>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</si>
  <si>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</si>
  <si>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</si>
  <si>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</si>
  <si>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</si>
  <si>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</si>
  <si>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</si>
  <si>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</si>
  <si>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</si>
  <si>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</si>
  <si>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</si>
  <si>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</si>
  <si>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</si>
  <si>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</si>
  <si>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</si>
  <si>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</si>
  <si>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</si>
  <si>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</si>
  <si>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</si>
  <si>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</si>
  <si>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</si>
  <si>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</si>
  <si>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</si>
  <si>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06/01/17 - VENCIMENTO 20/01/17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</si>
</sst>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6" sqref="H8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434804</v>
      </c>
      <c r="C7" s="10">
        <f>C8+C20+C24</f>
        <v>309452</v>
      </c>
      <c r="D7" s="10">
        <f>D8+D20+D24</f>
        <v>346556</v>
      </c>
      <c r="E7" s="10">
        <f>E8+E20+E24</f>
        <v>48602</v>
      </c>
      <c r="F7" s="10">
        <f aca="true" t="shared" si="0" ref="F7:M7">F8+F20+F24</f>
        <v>281839</v>
      </c>
      <c r="G7" s="10">
        <f t="shared" si="0"/>
        <v>443100</v>
      </c>
      <c r="H7" s="10">
        <f t="shared" si="0"/>
        <v>406056</v>
      </c>
      <c r="I7" s="10">
        <f t="shared" si="0"/>
        <v>368047</v>
      </c>
      <c r="J7" s="10">
        <f t="shared" si="0"/>
        <v>261549</v>
      </c>
      <c r="K7" s="10">
        <f t="shared" si="0"/>
        <v>330648</v>
      </c>
      <c r="L7" s="10">
        <f t="shared" si="0"/>
        <v>121481</v>
      </c>
      <c r="M7" s="10">
        <f t="shared" si="0"/>
        <v>80844</v>
      </c>
      <c r="N7" s="10">
        <f>+N8+N20+N24</f>
        <v>3432978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231774</v>
      </c>
      <c r="C8" s="12">
        <f>+C9+C12+C16</f>
        <v>173615</v>
      </c>
      <c r="D8" s="12">
        <f>+D9+D12+D16</f>
        <v>207644</v>
      </c>
      <c r="E8" s="12">
        <f>+E9+E12+E16</f>
        <v>26383</v>
      </c>
      <c r="F8" s="12">
        <f aca="true" t="shared" si="1" ref="F8:M8">+F9+F12+F16</f>
        <v>158437</v>
      </c>
      <c r="G8" s="12">
        <f t="shared" si="1"/>
        <v>254251</v>
      </c>
      <c r="H8" s="12">
        <f t="shared" si="1"/>
        <v>223089</v>
      </c>
      <c r="I8" s="12">
        <f t="shared" si="1"/>
        <v>211174</v>
      </c>
      <c r="J8" s="12">
        <f t="shared" si="1"/>
        <v>148507</v>
      </c>
      <c r="K8" s="12">
        <f t="shared" si="1"/>
        <v>179306</v>
      </c>
      <c r="L8" s="12">
        <f t="shared" si="1"/>
        <v>71504</v>
      </c>
      <c r="M8" s="12">
        <f t="shared" si="1"/>
        <v>49964</v>
      </c>
      <c r="N8" s="12">
        <f>SUM(B8:M8)</f>
        <v>1935648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24312</v>
      </c>
      <c r="C9" s="14">
        <v>22788</v>
      </c>
      <c r="D9" s="14">
        <v>18368</v>
      </c>
      <c r="E9" s="14">
        <v>1998</v>
      </c>
      <c r="F9" s="14">
        <v>15029</v>
      </c>
      <c r="G9" s="14">
        <v>26857</v>
      </c>
      <c r="H9" s="14">
        <v>30809</v>
      </c>
      <c r="I9" s="14">
        <v>16407</v>
      </c>
      <c r="J9" s="14">
        <v>19450</v>
      </c>
      <c r="K9" s="14">
        <v>17005</v>
      </c>
      <c r="L9" s="14">
        <v>9248</v>
      </c>
      <c r="M9" s="14">
        <v>6543</v>
      </c>
      <c r="N9" s="12">
        <f aca="true" t="shared" si="2" ref="N9:N19">SUM(B9:M9)</f>
        <v>208814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24312</v>
      </c>
      <c r="C10" s="14">
        <f>+C9-C11</f>
        <v>22788</v>
      </c>
      <c r="D10" s="14">
        <f>+D9-D11</f>
        <v>18368</v>
      </c>
      <c r="E10" s="14">
        <f>+E9-E11</f>
        <v>1998</v>
      </c>
      <c r="F10" s="14">
        <f aca="true" t="shared" si="3" ref="F10:M10">+F9-F11</f>
        <v>15029</v>
      </c>
      <c r="G10" s="14">
        <f t="shared" si="3"/>
        <v>26857</v>
      </c>
      <c r="H10" s="14">
        <f t="shared" si="3"/>
        <v>30809</v>
      </c>
      <c r="I10" s="14">
        <f t="shared" si="3"/>
        <v>16407</v>
      </c>
      <c r="J10" s="14">
        <f t="shared" si="3"/>
        <v>19450</v>
      </c>
      <c r="K10" s="14">
        <f t="shared" si="3"/>
        <v>17005</v>
      </c>
      <c r="L10" s="14">
        <f t="shared" si="3"/>
        <v>9248</v>
      </c>
      <c r="M10" s="14">
        <f t="shared" si="3"/>
        <v>6543</v>
      </c>
      <c r="N10" s="12">
        <f t="shared" si="2"/>
        <v>208814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171980</v>
      </c>
      <c r="C12" s="14">
        <f>C13+C14+C15</f>
        <v>127369</v>
      </c>
      <c r="D12" s="14">
        <f>D13+D14+D15</f>
        <v>161157</v>
      </c>
      <c r="E12" s="14">
        <f>E13+E14+E15</f>
        <v>20911</v>
      </c>
      <c r="F12" s="14">
        <f aca="true" t="shared" si="4" ref="F12:M12">F13+F14+F15</f>
        <v>121143</v>
      </c>
      <c r="G12" s="14">
        <f t="shared" si="4"/>
        <v>191574</v>
      </c>
      <c r="H12" s="14">
        <f t="shared" si="4"/>
        <v>161386</v>
      </c>
      <c r="I12" s="14">
        <f t="shared" si="4"/>
        <v>162628</v>
      </c>
      <c r="J12" s="14">
        <f t="shared" si="4"/>
        <v>107181</v>
      </c>
      <c r="K12" s="14">
        <f t="shared" si="4"/>
        <v>131043</v>
      </c>
      <c r="L12" s="14">
        <f t="shared" si="4"/>
        <v>52595</v>
      </c>
      <c r="M12" s="14">
        <f t="shared" si="4"/>
        <v>37272</v>
      </c>
      <c r="N12" s="12">
        <f t="shared" si="2"/>
        <v>1446239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87467</v>
      </c>
      <c r="C13" s="14">
        <v>66615</v>
      </c>
      <c r="D13" s="14">
        <v>79888</v>
      </c>
      <c r="E13" s="14">
        <v>10711</v>
      </c>
      <c r="F13" s="14">
        <v>61008</v>
      </c>
      <c r="G13" s="14">
        <v>97005</v>
      </c>
      <c r="H13" s="14">
        <v>85770</v>
      </c>
      <c r="I13" s="14">
        <v>84695</v>
      </c>
      <c r="J13" s="14">
        <v>54016</v>
      </c>
      <c r="K13" s="14">
        <v>66227</v>
      </c>
      <c r="L13" s="14">
        <v>26046</v>
      </c>
      <c r="M13" s="14">
        <v>17877</v>
      </c>
      <c r="N13" s="12">
        <f t="shared" si="2"/>
        <v>737325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83220</v>
      </c>
      <c r="C14" s="14">
        <v>59380</v>
      </c>
      <c r="D14" s="14">
        <v>80399</v>
      </c>
      <c r="E14" s="14">
        <v>10008</v>
      </c>
      <c r="F14" s="14">
        <v>59101</v>
      </c>
      <c r="G14" s="14">
        <v>92467</v>
      </c>
      <c r="H14" s="14">
        <v>74129</v>
      </c>
      <c r="I14" s="14">
        <v>77053</v>
      </c>
      <c r="J14" s="14">
        <v>52226</v>
      </c>
      <c r="K14" s="14">
        <v>63900</v>
      </c>
      <c r="L14" s="14">
        <v>26127</v>
      </c>
      <c r="M14" s="14">
        <v>19196</v>
      </c>
      <c r="N14" s="12">
        <f t="shared" si="2"/>
        <v>697206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1293</v>
      </c>
      <c r="C15" s="14">
        <v>1374</v>
      </c>
      <c r="D15" s="14">
        <v>870</v>
      </c>
      <c r="E15" s="14">
        <v>192</v>
      </c>
      <c r="F15" s="14">
        <v>1034</v>
      </c>
      <c r="G15" s="14">
        <v>2102</v>
      </c>
      <c r="H15" s="14">
        <v>1487</v>
      </c>
      <c r="I15" s="14">
        <v>880</v>
      </c>
      <c r="J15" s="14">
        <v>939</v>
      </c>
      <c r="K15" s="14">
        <v>916</v>
      </c>
      <c r="L15" s="14">
        <v>422</v>
      </c>
      <c r="M15" s="14">
        <v>199</v>
      </c>
      <c r="N15" s="12">
        <f t="shared" si="2"/>
        <v>11708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35482</v>
      </c>
      <c r="C16" s="14">
        <f>C17+C18+C19</f>
        <v>23458</v>
      </c>
      <c r="D16" s="14">
        <f>D17+D18+D19</f>
        <v>28119</v>
      </c>
      <c r="E16" s="14">
        <f>E17+E18+E19</f>
        <v>3474</v>
      </c>
      <c r="F16" s="14">
        <f aca="true" t="shared" si="5" ref="F16:M16">F17+F18+F19</f>
        <v>22265</v>
      </c>
      <c r="G16" s="14">
        <f t="shared" si="5"/>
        <v>35820</v>
      </c>
      <c r="H16" s="14">
        <f t="shared" si="5"/>
        <v>30894</v>
      </c>
      <c r="I16" s="14">
        <f t="shared" si="5"/>
        <v>32139</v>
      </c>
      <c r="J16" s="14">
        <f t="shared" si="5"/>
        <v>21876</v>
      </c>
      <c r="K16" s="14">
        <f t="shared" si="5"/>
        <v>31258</v>
      </c>
      <c r="L16" s="14">
        <f t="shared" si="5"/>
        <v>9661</v>
      </c>
      <c r="M16" s="14">
        <f t="shared" si="5"/>
        <v>6149</v>
      </c>
      <c r="N16" s="12">
        <f t="shared" si="2"/>
        <v>280595</v>
      </c>
    </row>
    <row r="17" spans="1:25" ht="18.75" customHeight="1">
      <c r="A17" s="15" t="s">
        <v>16</v>
      </c>
      <c r="B17" s="14">
        <v>17730</v>
      </c>
      <c r="C17" s="14">
        <v>12736</v>
      </c>
      <c r="D17" s="14">
        <v>12401</v>
      </c>
      <c r="E17" s="14">
        <v>1728</v>
      </c>
      <c r="F17" s="14">
        <v>10806</v>
      </c>
      <c r="G17" s="14">
        <v>18371</v>
      </c>
      <c r="H17" s="14">
        <v>16019</v>
      </c>
      <c r="I17" s="14">
        <v>16574</v>
      </c>
      <c r="J17" s="14">
        <v>10945</v>
      </c>
      <c r="K17" s="14">
        <v>15632</v>
      </c>
      <c r="L17" s="14">
        <v>4967</v>
      </c>
      <c r="M17" s="14">
        <v>2905</v>
      </c>
      <c r="N17" s="12">
        <f t="shared" si="2"/>
        <v>140814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17646</v>
      </c>
      <c r="C18" s="14">
        <v>10650</v>
      </c>
      <c r="D18" s="14">
        <v>15638</v>
      </c>
      <c r="E18" s="14">
        <v>1739</v>
      </c>
      <c r="F18" s="14">
        <v>11398</v>
      </c>
      <c r="G18" s="14">
        <v>17328</v>
      </c>
      <c r="H18" s="14">
        <v>14779</v>
      </c>
      <c r="I18" s="14">
        <v>15476</v>
      </c>
      <c r="J18" s="14">
        <v>10861</v>
      </c>
      <c r="K18" s="14">
        <v>15588</v>
      </c>
      <c r="L18" s="14">
        <v>4667</v>
      </c>
      <c r="M18" s="14">
        <v>3227</v>
      </c>
      <c r="N18" s="12">
        <f t="shared" si="2"/>
        <v>138997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106</v>
      </c>
      <c r="C19" s="14">
        <v>72</v>
      </c>
      <c r="D19" s="14">
        <v>80</v>
      </c>
      <c r="E19" s="14">
        <v>7</v>
      </c>
      <c r="F19" s="14">
        <v>61</v>
      </c>
      <c r="G19" s="14">
        <v>121</v>
      </c>
      <c r="H19" s="14">
        <v>96</v>
      </c>
      <c r="I19" s="14">
        <v>89</v>
      </c>
      <c r="J19" s="14">
        <v>70</v>
      </c>
      <c r="K19" s="14">
        <v>38</v>
      </c>
      <c r="L19" s="14">
        <v>27</v>
      </c>
      <c r="M19" s="14">
        <v>17</v>
      </c>
      <c r="N19" s="12">
        <f t="shared" si="2"/>
        <v>784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129367</v>
      </c>
      <c r="C20" s="18">
        <f>C21+C22+C23</f>
        <v>77630</v>
      </c>
      <c r="D20" s="18">
        <f>D21+D22+D23</f>
        <v>77908</v>
      </c>
      <c r="E20" s="18">
        <f>E21+E22+E23</f>
        <v>11219</v>
      </c>
      <c r="F20" s="18">
        <f aca="true" t="shared" si="6" ref="F20:M20">F21+F22+F23</f>
        <v>66111</v>
      </c>
      <c r="G20" s="18">
        <f t="shared" si="6"/>
        <v>103640</v>
      </c>
      <c r="H20" s="18">
        <f t="shared" si="6"/>
        <v>106608</v>
      </c>
      <c r="I20" s="18">
        <f t="shared" si="6"/>
        <v>101941</v>
      </c>
      <c r="J20" s="18">
        <f t="shared" si="6"/>
        <v>67009</v>
      </c>
      <c r="K20" s="18">
        <f t="shared" si="6"/>
        <v>103279</v>
      </c>
      <c r="L20" s="18">
        <f t="shared" si="6"/>
        <v>35162</v>
      </c>
      <c r="M20" s="18">
        <f t="shared" si="6"/>
        <v>22922</v>
      </c>
      <c r="N20" s="12">
        <f aca="true" t="shared" si="7" ref="N20:N26">SUM(B20:M20)</f>
        <v>902796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71476</v>
      </c>
      <c r="C21" s="14">
        <v>46281</v>
      </c>
      <c r="D21" s="14">
        <v>44729</v>
      </c>
      <c r="E21" s="14">
        <v>6605</v>
      </c>
      <c r="F21" s="14">
        <v>37696</v>
      </c>
      <c r="G21" s="14">
        <v>59701</v>
      </c>
      <c r="H21" s="14">
        <v>63145</v>
      </c>
      <c r="I21" s="14">
        <v>58544</v>
      </c>
      <c r="J21" s="14">
        <v>37594</v>
      </c>
      <c r="K21" s="14">
        <v>56762</v>
      </c>
      <c r="L21" s="14">
        <v>19286</v>
      </c>
      <c r="M21" s="14">
        <v>12132</v>
      </c>
      <c r="N21" s="12">
        <f t="shared" si="7"/>
        <v>513951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57123</v>
      </c>
      <c r="C22" s="14">
        <v>30754</v>
      </c>
      <c r="D22" s="14">
        <v>32838</v>
      </c>
      <c r="E22" s="14">
        <v>4526</v>
      </c>
      <c r="F22" s="14">
        <v>27920</v>
      </c>
      <c r="G22" s="14">
        <v>43066</v>
      </c>
      <c r="H22" s="14">
        <v>42781</v>
      </c>
      <c r="I22" s="14">
        <v>42933</v>
      </c>
      <c r="J22" s="14">
        <v>28981</v>
      </c>
      <c r="K22" s="14">
        <v>45878</v>
      </c>
      <c r="L22" s="14">
        <v>15648</v>
      </c>
      <c r="M22" s="14">
        <v>10669</v>
      </c>
      <c r="N22" s="12">
        <f t="shared" si="7"/>
        <v>383117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768</v>
      </c>
      <c r="C23" s="14">
        <v>595</v>
      </c>
      <c r="D23" s="14">
        <v>341</v>
      </c>
      <c r="E23" s="14">
        <v>88</v>
      </c>
      <c r="F23" s="14">
        <v>495</v>
      </c>
      <c r="G23" s="14">
        <v>873</v>
      </c>
      <c r="H23" s="14">
        <v>682</v>
      </c>
      <c r="I23" s="14">
        <v>464</v>
      </c>
      <c r="J23" s="14">
        <v>434</v>
      </c>
      <c r="K23" s="14">
        <v>639</v>
      </c>
      <c r="L23" s="14">
        <v>228</v>
      </c>
      <c r="M23" s="14">
        <v>121</v>
      </c>
      <c r="N23" s="12">
        <f t="shared" si="7"/>
        <v>5728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73663</v>
      </c>
      <c r="C24" s="14">
        <f>C25+C26</f>
        <v>58207</v>
      </c>
      <c r="D24" s="14">
        <f>D25+D26</f>
        <v>61004</v>
      </c>
      <c r="E24" s="14">
        <f>E25+E26</f>
        <v>11000</v>
      </c>
      <c r="F24" s="14">
        <f aca="true" t="shared" si="8" ref="F24:M24">F25+F26</f>
        <v>57291</v>
      </c>
      <c r="G24" s="14">
        <f t="shared" si="8"/>
        <v>85209</v>
      </c>
      <c r="H24" s="14">
        <f t="shared" si="8"/>
        <v>76359</v>
      </c>
      <c r="I24" s="14">
        <f t="shared" si="8"/>
        <v>54932</v>
      </c>
      <c r="J24" s="14">
        <f t="shared" si="8"/>
        <v>46033</v>
      </c>
      <c r="K24" s="14">
        <f t="shared" si="8"/>
        <v>48063</v>
      </c>
      <c r="L24" s="14">
        <f t="shared" si="8"/>
        <v>14815</v>
      </c>
      <c r="M24" s="14">
        <f t="shared" si="8"/>
        <v>7958</v>
      </c>
      <c r="N24" s="12">
        <f t="shared" si="7"/>
        <v>594534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71880</v>
      </c>
      <c r="C25" s="14">
        <v>57151</v>
      </c>
      <c r="D25" s="14">
        <v>59853</v>
      </c>
      <c r="E25" s="14">
        <v>10846</v>
      </c>
      <c r="F25" s="14">
        <v>56300</v>
      </c>
      <c r="G25" s="14">
        <v>83542</v>
      </c>
      <c r="H25" s="14">
        <v>74962</v>
      </c>
      <c r="I25" s="14">
        <v>53600</v>
      </c>
      <c r="J25" s="14">
        <v>45213</v>
      </c>
      <c r="K25" s="14">
        <v>46990</v>
      </c>
      <c r="L25" s="14">
        <v>14444</v>
      </c>
      <c r="M25" s="14">
        <v>7711</v>
      </c>
      <c r="N25" s="12">
        <f t="shared" si="7"/>
        <v>582492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1783</v>
      </c>
      <c r="C26" s="14">
        <v>1056</v>
      </c>
      <c r="D26" s="14">
        <v>1151</v>
      </c>
      <c r="E26" s="14">
        <v>154</v>
      </c>
      <c r="F26" s="14">
        <v>991</v>
      </c>
      <c r="G26" s="14">
        <v>1667</v>
      </c>
      <c r="H26" s="14">
        <v>1397</v>
      </c>
      <c r="I26" s="14">
        <v>1332</v>
      </c>
      <c r="J26" s="14">
        <v>820</v>
      </c>
      <c r="K26" s="14">
        <v>1073</v>
      </c>
      <c r="L26" s="14">
        <v>371</v>
      </c>
      <c r="M26" s="14">
        <v>247</v>
      </c>
      <c r="N26" s="12">
        <f t="shared" si="7"/>
        <v>12042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882867.9460298399</v>
      </c>
      <c r="C36" s="61">
        <f aca="true" t="shared" si="11" ref="C36:M36">C37+C38+C39+C40</f>
        <v>607225.892286</v>
      </c>
      <c r="D36" s="61">
        <f t="shared" si="11"/>
        <v>639296.8403278</v>
      </c>
      <c r="E36" s="61">
        <f t="shared" si="11"/>
        <v>122822.88187679999</v>
      </c>
      <c r="F36" s="61">
        <f t="shared" si="11"/>
        <v>597586.3227299501</v>
      </c>
      <c r="G36" s="61">
        <f t="shared" si="11"/>
        <v>745031.9</v>
      </c>
      <c r="H36" s="61">
        <f t="shared" si="11"/>
        <v>799132.7704</v>
      </c>
      <c r="I36" s="61">
        <f t="shared" si="11"/>
        <v>706956.0962546</v>
      </c>
      <c r="J36" s="61">
        <f t="shared" si="11"/>
        <v>565896.4406307</v>
      </c>
      <c r="K36" s="61">
        <f t="shared" si="11"/>
        <v>683951.96184448</v>
      </c>
      <c r="L36" s="61">
        <f t="shared" si="11"/>
        <v>298478.24464782997</v>
      </c>
      <c r="M36" s="61">
        <f t="shared" si="11"/>
        <v>194500.37470464</v>
      </c>
      <c r="N36" s="61">
        <f>N37+N38+N39+N40</f>
        <v>6843747.671732641</v>
      </c>
    </row>
    <row r="37" spans="1:14" ht="18.75" customHeight="1">
      <c r="A37" s="58" t="s">
        <v>55</v>
      </c>
      <c r="B37" s="55">
        <f aca="true" t="shared" si="12" ref="B37:M37">B29*B7</f>
        <v>882304.2768</v>
      </c>
      <c r="C37" s="55">
        <f t="shared" si="12"/>
        <v>606649.7008</v>
      </c>
      <c r="D37" s="55">
        <f t="shared" si="12"/>
        <v>628929.8288</v>
      </c>
      <c r="E37" s="55">
        <f t="shared" si="12"/>
        <v>122481.90019999999</v>
      </c>
      <c r="F37" s="55">
        <f t="shared" si="12"/>
        <v>597216.841</v>
      </c>
      <c r="G37" s="55">
        <f t="shared" si="12"/>
        <v>744629.55</v>
      </c>
      <c r="H37" s="55">
        <f t="shared" si="12"/>
        <v>798509.124</v>
      </c>
      <c r="I37" s="55">
        <f t="shared" si="12"/>
        <v>706503.0212</v>
      </c>
      <c r="J37" s="55">
        <f t="shared" si="12"/>
        <v>565442.7831</v>
      </c>
      <c r="K37" s="55">
        <f t="shared" si="12"/>
        <v>683416.3512</v>
      </c>
      <c r="L37" s="55">
        <f t="shared" si="12"/>
        <v>298102.2259</v>
      </c>
      <c r="M37" s="55">
        <f t="shared" si="12"/>
        <v>194373.2292</v>
      </c>
      <c r="N37" s="57">
        <f>SUM(B37:M37)</f>
        <v>6828558.8322</v>
      </c>
    </row>
    <row r="38" spans="1:14" ht="18.75" customHeight="1">
      <c r="A38" s="58" t="s">
        <v>56</v>
      </c>
      <c r="B38" s="55">
        <f aca="true" t="shared" si="13" ref="B38:M38">B30*B7</f>
        <v>-2693.41077016</v>
      </c>
      <c r="C38" s="55">
        <f t="shared" si="13"/>
        <v>-1816.3285139999998</v>
      </c>
      <c r="D38" s="55">
        <f t="shared" si="13"/>
        <v>-1923.3684721999998</v>
      </c>
      <c r="E38" s="55">
        <f t="shared" si="13"/>
        <v>-305.2983232</v>
      </c>
      <c r="F38" s="55">
        <f t="shared" si="13"/>
        <v>-1791.91827005</v>
      </c>
      <c r="G38" s="55">
        <f t="shared" si="13"/>
        <v>-2259.81</v>
      </c>
      <c r="H38" s="55">
        <f t="shared" si="13"/>
        <v>-2273.9136</v>
      </c>
      <c r="I38" s="55">
        <f t="shared" si="13"/>
        <v>-2093.5249454</v>
      </c>
      <c r="J38" s="55">
        <f t="shared" si="13"/>
        <v>-1664.9424693</v>
      </c>
      <c r="K38" s="55">
        <f t="shared" si="13"/>
        <v>-2066.62935552</v>
      </c>
      <c r="L38" s="55">
        <f t="shared" si="13"/>
        <v>-895.1412521699999</v>
      </c>
      <c r="M38" s="55">
        <f t="shared" si="13"/>
        <v>-591.8944953600001</v>
      </c>
      <c r="N38" s="25">
        <f>SUM(B38:M38)</f>
        <v>-20376.180467359998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-114733.01000000001</v>
      </c>
      <c r="C42" s="25">
        <f aca="true" t="shared" si="15" ref="C42:M42">+C43+C46+C54+C55</f>
        <v>-95386.2</v>
      </c>
      <c r="D42" s="25">
        <f t="shared" si="15"/>
        <v>-101850.72</v>
      </c>
      <c r="E42" s="25">
        <f t="shared" si="15"/>
        <v>-27506.4</v>
      </c>
      <c r="F42" s="25">
        <f t="shared" si="15"/>
        <v>-77919.41</v>
      </c>
      <c r="G42" s="25">
        <f t="shared" si="15"/>
        <v>-123456.70000000001</v>
      </c>
      <c r="H42" s="25">
        <f t="shared" si="15"/>
        <v>-134644.03</v>
      </c>
      <c r="I42" s="25">
        <f t="shared" si="15"/>
        <v>-70806.6</v>
      </c>
      <c r="J42" s="25">
        <f t="shared" si="15"/>
        <v>-76043.56</v>
      </c>
      <c r="K42" s="25">
        <f t="shared" si="15"/>
        <v>-70726.43</v>
      </c>
      <c r="L42" s="25">
        <f t="shared" si="15"/>
        <v>-41906.21</v>
      </c>
      <c r="M42" s="25">
        <f t="shared" si="15"/>
        <v>-29781.11</v>
      </c>
      <c r="N42" s="25">
        <f>+N43+N46+N54+N55</f>
        <v>-964760.3799999999</v>
      </c>
    </row>
    <row r="43" spans="1:14" ht="18.75" customHeight="1">
      <c r="A43" s="17" t="s">
        <v>60</v>
      </c>
      <c r="B43" s="26">
        <f>B44+B45</f>
        <v>-92385.6</v>
      </c>
      <c r="C43" s="26">
        <f>C44+C45</f>
        <v>-86594.4</v>
      </c>
      <c r="D43" s="26">
        <f>D44+D45</f>
        <v>-69798.4</v>
      </c>
      <c r="E43" s="26">
        <f>E44+E45</f>
        <v>-7592.4</v>
      </c>
      <c r="F43" s="26">
        <f aca="true" t="shared" si="16" ref="F43:M43">F44+F45</f>
        <v>-57110.2</v>
      </c>
      <c r="G43" s="26">
        <f t="shared" si="16"/>
        <v>-102056.6</v>
      </c>
      <c r="H43" s="26">
        <f t="shared" si="16"/>
        <v>-117074.2</v>
      </c>
      <c r="I43" s="26">
        <f t="shared" si="16"/>
        <v>-62346.6</v>
      </c>
      <c r="J43" s="26">
        <f t="shared" si="16"/>
        <v>-73910</v>
      </c>
      <c r="K43" s="26">
        <f t="shared" si="16"/>
        <v>-64619</v>
      </c>
      <c r="L43" s="26">
        <f t="shared" si="16"/>
        <v>-35142.4</v>
      </c>
      <c r="M43" s="26">
        <f t="shared" si="16"/>
        <v>-24863.4</v>
      </c>
      <c r="N43" s="25">
        <f aca="true" t="shared" si="17" ref="N43:N55">SUM(B43:M43)</f>
        <v>-793493.2</v>
      </c>
    </row>
    <row r="44" spans="1:25" ht="18.75" customHeight="1">
      <c r="A44" s="13" t="s">
        <v>61</v>
      </c>
      <c r="B44" s="20">
        <f>ROUND(-B9*$D$3,2)</f>
        <v>-92385.6</v>
      </c>
      <c r="C44" s="20">
        <f>ROUND(-C9*$D$3,2)</f>
        <v>-86594.4</v>
      </c>
      <c r="D44" s="20">
        <f>ROUND(-D9*$D$3,2)</f>
        <v>-69798.4</v>
      </c>
      <c r="E44" s="20">
        <f>ROUND(-E9*$D$3,2)</f>
        <v>-7592.4</v>
      </c>
      <c r="F44" s="20">
        <f aca="true" t="shared" si="18" ref="F44:M44">ROUND(-F9*$D$3,2)</f>
        <v>-57110.2</v>
      </c>
      <c r="G44" s="20">
        <f t="shared" si="18"/>
        <v>-102056.6</v>
      </c>
      <c r="H44" s="20">
        <f t="shared" si="18"/>
        <v>-117074.2</v>
      </c>
      <c r="I44" s="20">
        <f t="shared" si="18"/>
        <v>-62346.6</v>
      </c>
      <c r="J44" s="20">
        <f t="shared" si="18"/>
        <v>-73910</v>
      </c>
      <c r="K44" s="20">
        <f t="shared" si="18"/>
        <v>-64619</v>
      </c>
      <c r="L44" s="20">
        <f t="shared" si="18"/>
        <v>-35142.4</v>
      </c>
      <c r="M44" s="20">
        <f t="shared" si="18"/>
        <v>-24863.4</v>
      </c>
      <c r="N44" s="47">
        <f t="shared" si="17"/>
        <v>-793493.2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-22347.41</v>
      </c>
      <c r="C46" s="26">
        <f aca="true" t="shared" si="20" ref="C46:M46">SUM(C47:C53)</f>
        <v>-8791.8</v>
      </c>
      <c r="D46" s="26">
        <f t="shared" si="20"/>
        <v>-32052.32</v>
      </c>
      <c r="E46" s="26">
        <f t="shared" si="20"/>
        <v>-19914</v>
      </c>
      <c r="F46" s="26">
        <f t="shared" si="20"/>
        <v>-20809.21</v>
      </c>
      <c r="G46" s="26">
        <f t="shared" si="20"/>
        <v>-21400.1</v>
      </c>
      <c r="H46" s="26">
        <f t="shared" si="20"/>
        <v>-17569.83</v>
      </c>
      <c r="I46" s="26">
        <f t="shared" si="20"/>
        <v>-8460</v>
      </c>
      <c r="J46" s="26">
        <f t="shared" si="20"/>
        <v>-2133.56</v>
      </c>
      <c r="K46" s="26">
        <f t="shared" si="20"/>
        <v>-6107.43</v>
      </c>
      <c r="L46" s="26">
        <f t="shared" si="20"/>
        <v>-6763.81</v>
      </c>
      <c r="M46" s="26">
        <f t="shared" si="20"/>
        <v>-4917.71</v>
      </c>
      <c r="N46" s="26">
        <f>SUM(N47:N53)</f>
        <v>-171267.17999999996</v>
      </c>
    </row>
    <row r="47" spans="1:25" ht="18.75" customHeight="1">
      <c r="A47" s="13" t="s">
        <v>64</v>
      </c>
      <c r="B47" s="24">
        <v>-22347.41</v>
      </c>
      <c r="C47" s="24">
        <v>-8791.8</v>
      </c>
      <c r="D47" s="24">
        <v>-32052.32</v>
      </c>
      <c r="E47" s="24">
        <v>-19914</v>
      </c>
      <c r="F47" s="24">
        <v>-20809.21</v>
      </c>
      <c r="G47" s="24">
        <v>-21400.1</v>
      </c>
      <c r="H47" s="24">
        <v>-17569.83</v>
      </c>
      <c r="I47" s="24">
        <v>-8460</v>
      </c>
      <c r="J47" s="24">
        <v>-2133.56</v>
      </c>
      <c r="K47" s="24">
        <v>-6107.43</v>
      </c>
      <c r="L47" s="24">
        <v>-6763.81</v>
      </c>
      <c r="M47" s="24">
        <v>-4917.71</v>
      </c>
      <c r="N47" s="24">
        <f t="shared" si="17"/>
        <v>-171267.17999999996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768134.9360298399</v>
      </c>
      <c r="C57" s="29">
        <f t="shared" si="21"/>
        <v>511839.69228599995</v>
      </c>
      <c r="D57" s="29">
        <f t="shared" si="21"/>
        <v>537446.1203278</v>
      </c>
      <c r="E57" s="29">
        <f t="shared" si="21"/>
        <v>95316.48187679998</v>
      </c>
      <c r="F57" s="29">
        <f t="shared" si="21"/>
        <v>519666.91272995004</v>
      </c>
      <c r="G57" s="29">
        <f t="shared" si="21"/>
        <v>621575.2</v>
      </c>
      <c r="H57" s="29">
        <f t="shared" si="21"/>
        <v>664488.7404</v>
      </c>
      <c r="I57" s="29">
        <f t="shared" si="21"/>
        <v>636149.4962546</v>
      </c>
      <c r="J57" s="29">
        <f t="shared" si="21"/>
        <v>489852.8806307</v>
      </c>
      <c r="K57" s="29">
        <f t="shared" si="21"/>
        <v>613225.53184448</v>
      </c>
      <c r="L57" s="29">
        <f t="shared" si="21"/>
        <v>256572.03464782998</v>
      </c>
      <c r="M57" s="29">
        <f t="shared" si="21"/>
        <v>164719.26470464002</v>
      </c>
      <c r="N57" s="29">
        <f>SUM(B57:M57)</f>
        <v>5878987.29173264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768134.93</v>
      </c>
      <c r="C60" s="36">
        <f aca="true" t="shared" si="22" ref="C60:M60">SUM(C61:C74)</f>
        <v>511839.68999999994</v>
      </c>
      <c r="D60" s="36">
        <f t="shared" si="22"/>
        <v>537446.12</v>
      </c>
      <c r="E60" s="36">
        <f t="shared" si="22"/>
        <v>95316.48</v>
      </c>
      <c r="F60" s="36">
        <f t="shared" si="22"/>
        <v>519666.91</v>
      </c>
      <c r="G60" s="36">
        <f t="shared" si="22"/>
        <v>621575.2</v>
      </c>
      <c r="H60" s="36">
        <f t="shared" si="22"/>
        <v>664488.74</v>
      </c>
      <c r="I60" s="36">
        <f t="shared" si="22"/>
        <v>636149.5</v>
      </c>
      <c r="J60" s="36">
        <f t="shared" si="22"/>
        <v>489852.88</v>
      </c>
      <c r="K60" s="36">
        <f t="shared" si="22"/>
        <v>613225.53</v>
      </c>
      <c r="L60" s="36">
        <f t="shared" si="22"/>
        <v>256572.04</v>
      </c>
      <c r="M60" s="36">
        <f t="shared" si="22"/>
        <v>164719.27</v>
      </c>
      <c r="N60" s="29">
        <f>SUM(N61:N74)</f>
        <v>5878987.29</v>
      </c>
    </row>
    <row r="61" spans="1:15" ht="18.75" customHeight="1">
      <c r="A61" s="17" t="s">
        <v>75</v>
      </c>
      <c r="B61" s="36">
        <v>144811.29</v>
      </c>
      <c r="C61" s="36">
        <v>150887.53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295698.82</v>
      </c>
      <c r="O61"/>
    </row>
    <row r="62" spans="1:15" ht="18.75" customHeight="1">
      <c r="A62" s="17" t="s">
        <v>76</v>
      </c>
      <c r="B62" s="36">
        <v>623323.64</v>
      </c>
      <c r="C62" s="36">
        <v>360952.16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984275.8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537446.12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537446.12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95316.48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95316.48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519666.91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519666.91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621575.2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621575.2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521821.59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521821.59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142667.15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142667.15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636149.5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636149.5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489852.88</v>
      </c>
      <c r="K70" s="35">
        <v>0</v>
      </c>
      <c r="L70" s="35">
        <v>0</v>
      </c>
      <c r="M70" s="35">
        <v>0</v>
      </c>
      <c r="N70" s="29">
        <f t="shared" si="23"/>
        <v>489852.88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613225.53</v>
      </c>
      <c r="L71" s="35">
        <v>0</v>
      </c>
      <c r="M71" s="62"/>
      <c r="N71" s="26">
        <f t="shared" si="23"/>
        <v>613225.53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256572.04</v>
      </c>
      <c r="M72" s="35">
        <v>0</v>
      </c>
      <c r="N72" s="29">
        <f t="shared" si="23"/>
        <v>256572.04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164719.27</v>
      </c>
      <c r="N73" s="26">
        <f t="shared" si="23"/>
        <v>164719.27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2.2788808459979046</v>
      </c>
      <c r="C78" s="45">
        <v>2.238738623453033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1.9799684020425956</v>
      </c>
      <c r="C79" s="45">
        <v>1.867703471125991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1.8154868486703448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2.527115795168923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2.120310967360621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1.681408034303769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1.9781545527547515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1.9342045803159797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1.9208310249902865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2.163634503021231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2.0685198817004187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2.4569952885457806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2.4058727265429716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2017-01-19T16:39:51Z</dcterms:modified>
  <cp:category/>
  <cp:version/>
  <cp:contentType/>
  <cp:contentStatus/>
</cp:coreProperties>
</file>