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<sst xmlns="http://schemas.openxmlformats.org/spreadsheetml/2006/main" count="106" uniqueCount="104">
  <si>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</si>
  <si>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</si>
  <si>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</si>
  <si>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</si>
  <si>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</si>
  <si>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</si>
  <si>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</si>
  <si>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</si>
  <si>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</si>
  <si>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</si>
  <si>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</si>
  <si>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</si>
  <si>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</si>
  <si>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</si>
  <si>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</si>
  <si>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</si>
  <si>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</si>
  <si>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</si>
  <si>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</si>
  <si>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</si>
  <si>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</si>
  <si>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</si>
  <si>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</si>
  <si>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</si>
  <si>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</si>
  <si>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</si>
  <si>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</si>
  <si>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</si>
  <si>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</si>
  <si>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</si>
  <si>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</si>
  <si>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</si>
  <si>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</si>
  <si>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</si>
  <si>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</si>
  <si>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</si>
  <si>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</si>
  <si>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</si>
  <si>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</si>
  <si>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</si>
  <si>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</si>
  <si>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</si>
  <si>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</si>
  <si>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</si>
  <si>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</si>
  <si>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</si>
  <si>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</si>
  <si>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</si>
  <si>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</si>
  <si>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</si>
  <si>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</si>
  <si>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</si>
  <si>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</si>
  <si>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</si>
  <si>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</si>
  <si>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</si>
  <si>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</si>
  <si>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</si>
  <si>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</si>
  <si>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</si>
  <si>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</si>
  <si>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</si>
  <si>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</si>
  <si>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</si>
  <si>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</si>
  <si>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</si>
  <si>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</si>
  <si>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</si>
  <si>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</si>
  <si>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</si>
  <si>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</si>
  <si>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</si>
  <si>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</si>
  <si>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</si>
  <si>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</si>
  <si>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</si>
  <si>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</si>
  <si>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</si>
  <si>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</si>
  <si>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</si>
  <si>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</si>
  <si>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</si>
  <si>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</si>
  <si>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</si>
  <si>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</si>
  <si>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</si>
  <si>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</si>
  <si>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</si>
  <si>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</si>
  <si>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</si>
  <si>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</si>
  <si>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</si>
  <si>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</si>
  <si>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</si>
  <si>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</si>
  <si>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</si>
  <si>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DE 01 A 28/02/17 - VENCIMENTO DE 15/02 A 13/03/17</t>
  </si>
  <si>
    <t>5.2.8. Aquisição de validador (Prodata)</t>
  </si>
  <si>
    <t>8. Tarifa de Remuneração por Passageiro (2)</t>
  </si>
  <si>
    <t>5.3. Revisão de Remuneração pelo Transporte Coletivo (1)</t>
  </si>
  <si>
    <t>3. Remuneração dos Validadores Eletrônicos (valor mês)</t>
  </si>
  <si>
    <t>3.2.  Remuneração por Validador/dia</t>
  </si>
  <si>
    <t>3.1.  Quantidade de Validadores Remunerados/dia</t>
  </si>
  <si>
    <t>Nota: (1) Revisão da rede da madrugada, mês de novembro/16, áreas 1.0, 2.0 e 5.0, empresas Spencer e Movebuss;
                  Remuneração rede da madrugada, janeiro/2017, todas as áreas; e
                  Revisão de passageiros transportados, mês de janeiro/2017, todas as áreas. Total de 232.065 passageiros
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</si>
</sst>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-* #,##0.0000_-;\-* #,##0.0000_-;_-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3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43" fontId="42" fillId="34" borderId="10" xfId="0" applyNumberFormat="1" applyFont="1" applyFill="1" applyBorder="1" applyAlignment="1">
      <alignment vertical="center"/>
    </xf>
    <xf numFmtId="172" fontId="42" fillId="34" borderId="10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93</xdr:row>
      <xdr:rowOff>0</xdr:rowOff>
    </xdr:from>
    <xdr:to>
      <xdr:col>2</xdr:col>
      <xdr:colOff>638175</xdr:colOff>
      <xdr:row>93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69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638175</xdr:colOff>
      <xdr:row>93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22869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638175</xdr:colOff>
      <xdr:row>93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228695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2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2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2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2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2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2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2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2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2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2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2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2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2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2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2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2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2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2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2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2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2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2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2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2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2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8.875" style="1" customWidth="1"/>
    <col min="4" max="4" width="17.125" style="1" customWidth="1"/>
    <col min="5" max="5" width="15.75390625" style="1" customWidth="1"/>
    <col min="6" max="6" width="18.3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6.7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8.75390625" style="1" bestFit="1" customWidth="1"/>
    <col min="17" max="16384" width="9.00390625" style="1" customWidth="1"/>
  </cols>
  <sheetData>
    <row r="1" spans="1:14" ht="2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1</v>
      </c>
      <c r="B4" s="67" t="s">
        <v>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2</v>
      </c>
    </row>
    <row r="5" spans="1:14" ht="42" customHeight="1">
      <c r="A5" s="67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7"/>
    </row>
    <row r="6" spans="1:14" ht="20.25" customHeight="1">
      <c r="A6" s="67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7"/>
    </row>
    <row r="7" spans="1:25" ht="18.75" customHeight="1">
      <c r="A7" s="9" t="s">
        <v>3</v>
      </c>
      <c r="B7" s="10">
        <f>B8+B20+B24</f>
        <v>12068351</v>
      </c>
      <c r="C7" s="10">
        <f>C8+C20+C24</f>
        <v>8622608</v>
      </c>
      <c r="D7" s="10">
        <f>D8+D20+D24</f>
        <v>8978524</v>
      </c>
      <c r="E7" s="10">
        <f>E8+E20+E24</f>
        <v>1297184</v>
      </c>
      <c r="F7" s="10">
        <f aca="true" t="shared" si="0" ref="F7:M7">F8+F20+F24</f>
        <v>7734763</v>
      </c>
      <c r="G7" s="10">
        <f t="shared" si="0"/>
        <v>12170154</v>
      </c>
      <c r="H7" s="10">
        <f t="shared" si="0"/>
        <v>11061104</v>
      </c>
      <c r="I7" s="10">
        <f t="shared" si="0"/>
        <v>10138214</v>
      </c>
      <c r="J7" s="10">
        <f t="shared" si="0"/>
        <v>7145227</v>
      </c>
      <c r="K7" s="10">
        <f t="shared" si="0"/>
        <v>9017989</v>
      </c>
      <c r="L7" s="10">
        <f t="shared" si="0"/>
        <v>3477858</v>
      </c>
      <c r="M7" s="10">
        <f t="shared" si="0"/>
        <v>2051071</v>
      </c>
      <c r="N7" s="10">
        <f>+N8+N20+N24</f>
        <v>93763047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5736671</v>
      </c>
      <c r="C8" s="12">
        <f>+C9+C12+C16</f>
        <v>4386239</v>
      </c>
      <c r="D8" s="12">
        <f>+D9+D12+D16</f>
        <v>4871215</v>
      </c>
      <c r="E8" s="12">
        <f>+E9+E12+E16</f>
        <v>646559</v>
      </c>
      <c r="F8" s="12">
        <f aca="true" t="shared" si="1" ref="F8:M8">+F9+F12+F16</f>
        <v>3886568</v>
      </c>
      <c r="G8" s="12">
        <f t="shared" si="1"/>
        <v>6310615</v>
      </c>
      <c r="H8" s="12">
        <f t="shared" si="1"/>
        <v>5573060</v>
      </c>
      <c r="I8" s="12">
        <f t="shared" si="1"/>
        <v>5259759</v>
      </c>
      <c r="J8" s="12">
        <f t="shared" si="1"/>
        <v>3722548</v>
      </c>
      <c r="K8" s="12">
        <f t="shared" si="1"/>
        <v>4459872</v>
      </c>
      <c r="L8" s="12">
        <f t="shared" si="1"/>
        <v>1918871</v>
      </c>
      <c r="M8" s="12">
        <f t="shared" si="1"/>
        <v>1173093</v>
      </c>
      <c r="N8" s="12">
        <f>SUM(B8:M8)</f>
        <v>47945070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605316</v>
      </c>
      <c r="C9" s="14">
        <v>578952</v>
      </c>
      <c r="D9" s="14">
        <v>414314</v>
      </c>
      <c r="E9" s="14">
        <v>51094</v>
      </c>
      <c r="F9" s="14">
        <v>352253</v>
      </c>
      <c r="G9" s="14">
        <v>656318</v>
      </c>
      <c r="H9" s="14">
        <v>765484</v>
      </c>
      <c r="I9" s="14">
        <v>390411</v>
      </c>
      <c r="J9" s="14">
        <v>478274</v>
      </c>
      <c r="K9" s="14">
        <v>409070</v>
      </c>
      <c r="L9" s="14">
        <v>245658</v>
      </c>
      <c r="M9" s="14">
        <v>154833</v>
      </c>
      <c r="N9" s="12">
        <f aca="true" t="shared" si="2" ref="N9:N19">SUM(B9:M9)</f>
        <v>5101977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605316</v>
      </c>
      <c r="C10" s="14">
        <f>+C9-C11</f>
        <v>578952</v>
      </c>
      <c r="D10" s="14">
        <f>+D9-D11</f>
        <v>414314</v>
      </c>
      <c r="E10" s="14">
        <f>+E9-E11</f>
        <v>51094</v>
      </c>
      <c r="F10" s="14">
        <f aca="true" t="shared" si="3" ref="F10:M10">+F9-F11</f>
        <v>352253</v>
      </c>
      <c r="G10" s="14">
        <f t="shared" si="3"/>
        <v>656318</v>
      </c>
      <c r="H10" s="14">
        <f t="shared" si="3"/>
        <v>765484</v>
      </c>
      <c r="I10" s="14">
        <f t="shared" si="3"/>
        <v>390411</v>
      </c>
      <c r="J10" s="14">
        <f t="shared" si="3"/>
        <v>478274</v>
      </c>
      <c r="K10" s="14">
        <f t="shared" si="3"/>
        <v>409070</v>
      </c>
      <c r="L10" s="14">
        <f t="shared" si="3"/>
        <v>245658</v>
      </c>
      <c r="M10" s="14">
        <f t="shared" si="3"/>
        <v>154833</v>
      </c>
      <c r="N10" s="12">
        <f t="shared" si="2"/>
        <v>5101977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4473841</v>
      </c>
      <c r="C12" s="14">
        <f>C13+C14+C15</f>
        <v>3376956</v>
      </c>
      <c r="D12" s="14">
        <f>D13+D14+D15</f>
        <v>3994885</v>
      </c>
      <c r="E12" s="14">
        <f>E13+E14+E15</f>
        <v>533585</v>
      </c>
      <c r="F12" s="14">
        <f aca="true" t="shared" si="4" ref="F12:M12">F13+F14+F15</f>
        <v>3140962</v>
      </c>
      <c r="G12" s="14">
        <f t="shared" si="4"/>
        <v>5007175</v>
      </c>
      <c r="H12" s="14">
        <f t="shared" si="4"/>
        <v>4247407</v>
      </c>
      <c r="I12" s="14">
        <f t="shared" si="4"/>
        <v>4268592</v>
      </c>
      <c r="J12" s="14">
        <f t="shared" si="4"/>
        <v>2832587</v>
      </c>
      <c r="K12" s="14">
        <f t="shared" si="4"/>
        <v>3470950</v>
      </c>
      <c r="L12" s="14">
        <f t="shared" si="4"/>
        <v>1481406</v>
      </c>
      <c r="M12" s="14">
        <f t="shared" si="4"/>
        <v>915298</v>
      </c>
      <c r="N12" s="12">
        <f t="shared" si="2"/>
        <v>37743644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2295741</v>
      </c>
      <c r="C13" s="14">
        <v>1772238</v>
      </c>
      <c r="D13" s="14">
        <v>1996755</v>
      </c>
      <c r="E13" s="14">
        <v>275621</v>
      </c>
      <c r="F13" s="14">
        <v>1585243</v>
      </c>
      <c r="G13" s="14">
        <v>2565077</v>
      </c>
      <c r="H13" s="14">
        <v>2271310</v>
      </c>
      <c r="I13" s="14">
        <v>2232856</v>
      </c>
      <c r="J13" s="14">
        <v>1441676</v>
      </c>
      <c r="K13" s="14">
        <v>1738061</v>
      </c>
      <c r="L13" s="14">
        <v>732956</v>
      </c>
      <c r="M13" s="14">
        <v>440055</v>
      </c>
      <c r="N13" s="12">
        <f t="shared" si="2"/>
        <v>19347589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2110465</v>
      </c>
      <c r="C14" s="14">
        <v>1524802</v>
      </c>
      <c r="D14" s="14">
        <v>1950958</v>
      </c>
      <c r="E14" s="14">
        <v>246973</v>
      </c>
      <c r="F14" s="14">
        <v>1496196</v>
      </c>
      <c r="G14" s="14">
        <v>2322283</v>
      </c>
      <c r="H14" s="14">
        <v>1893025</v>
      </c>
      <c r="I14" s="14">
        <v>1991215</v>
      </c>
      <c r="J14" s="14">
        <v>1343607</v>
      </c>
      <c r="K14" s="14">
        <v>1688137</v>
      </c>
      <c r="L14" s="14">
        <v>723294</v>
      </c>
      <c r="M14" s="14">
        <v>463669</v>
      </c>
      <c r="N14" s="12">
        <f t="shared" si="2"/>
        <v>17754624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67635</v>
      </c>
      <c r="C15" s="14">
        <v>79916</v>
      </c>
      <c r="D15" s="14">
        <v>47172</v>
      </c>
      <c r="E15" s="14">
        <v>10991</v>
      </c>
      <c r="F15" s="14">
        <v>59523</v>
      </c>
      <c r="G15" s="14">
        <v>119815</v>
      </c>
      <c r="H15" s="14">
        <v>83072</v>
      </c>
      <c r="I15" s="14">
        <v>44521</v>
      </c>
      <c r="J15" s="14">
        <v>47304</v>
      </c>
      <c r="K15" s="14">
        <v>44752</v>
      </c>
      <c r="L15" s="14">
        <v>25156</v>
      </c>
      <c r="M15" s="14">
        <v>11574</v>
      </c>
      <c r="N15" s="12">
        <f t="shared" si="2"/>
        <v>641431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657514</v>
      </c>
      <c r="C16" s="14">
        <f>C17+C18+C19</f>
        <v>430331</v>
      </c>
      <c r="D16" s="14">
        <f>D17+D18+D19</f>
        <v>462016</v>
      </c>
      <c r="E16" s="14">
        <f>E17+E18+E19</f>
        <v>61880</v>
      </c>
      <c r="F16" s="14">
        <f aca="true" t="shared" si="5" ref="F16:M16">F17+F18+F19</f>
        <v>393353</v>
      </c>
      <c r="G16" s="14">
        <f t="shared" si="5"/>
        <v>647122</v>
      </c>
      <c r="H16" s="14">
        <f t="shared" si="5"/>
        <v>560169</v>
      </c>
      <c r="I16" s="14">
        <f t="shared" si="5"/>
        <v>600756</v>
      </c>
      <c r="J16" s="14">
        <f t="shared" si="5"/>
        <v>411687</v>
      </c>
      <c r="K16" s="14">
        <f t="shared" si="5"/>
        <v>579852</v>
      </c>
      <c r="L16" s="14">
        <f t="shared" si="5"/>
        <v>191807</v>
      </c>
      <c r="M16" s="14">
        <f t="shared" si="5"/>
        <v>102962</v>
      </c>
      <c r="N16" s="12">
        <f t="shared" si="2"/>
        <v>5099449</v>
      </c>
    </row>
    <row r="17" spans="1:25" ht="18.75" customHeight="1">
      <c r="A17" s="15" t="s">
        <v>16</v>
      </c>
      <c r="B17" s="14">
        <v>497493</v>
      </c>
      <c r="C17" s="14">
        <v>332248</v>
      </c>
      <c r="D17" s="14">
        <v>330379</v>
      </c>
      <c r="E17" s="14">
        <v>45613</v>
      </c>
      <c r="F17" s="14">
        <v>289694</v>
      </c>
      <c r="G17" s="14">
        <v>486857</v>
      </c>
      <c r="H17" s="14">
        <v>423327</v>
      </c>
      <c r="I17" s="14">
        <v>472717</v>
      </c>
      <c r="J17" s="14">
        <v>310638</v>
      </c>
      <c r="K17" s="14">
        <v>447465</v>
      </c>
      <c r="L17" s="14">
        <v>145479</v>
      </c>
      <c r="M17" s="14">
        <v>75533</v>
      </c>
      <c r="N17" s="12">
        <f t="shared" si="2"/>
        <v>3857443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157864</v>
      </c>
      <c r="C18" s="14">
        <v>96072</v>
      </c>
      <c r="D18" s="14">
        <v>130532</v>
      </c>
      <c r="E18" s="14">
        <v>16116</v>
      </c>
      <c r="F18" s="14">
        <v>102359</v>
      </c>
      <c r="G18" s="14">
        <v>157937</v>
      </c>
      <c r="H18" s="14">
        <v>135304</v>
      </c>
      <c r="I18" s="14">
        <v>126848</v>
      </c>
      <c r="J18" s="14">
        <v>99963</v>
      </c>
      <c r="K18" s="14">
        <v>131191</v>
      </c>
      <c r="L18" s="14">
        <v>45861</v>
      </c>
      <c r="M18" s="14">
        <v>27075</v>
      </c>
      <c r="N18" s="12">
        <f t="shared" si="2"/>
        <v>1227122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2157</v>
      </c>
      <c r="C19" s="14">
        <v>2011</v>
      </c>
      <c r="D19" s="14">
        <v>1105</v>
      </c>
      <c r="E19" s="14">
        <v>151</v>
      </c>
      <c r="F19" s="14">
        <v>1300</v>
      </c>
      <c r="G19" s="14">
        <v>2328</v>
      </c>
      <c r="H19" s="14">
        <v>1538</v>
      </c>
      <c r="I19" s="14">
        <v>1191</v>
      </c>
      <c r="J19" s="14">
        <v>1086</v>
      </c>
      <c r="K19" s="14">
        <v>1196</v>
      </c>
      <c r="L19" s="14">
        <v>467</v>
      </c>
      <c r="M19" s="14">
        <v>354</v>
      </c>
      <c r="N19" s="12">
        <f t="shared" si="2"/>
        <v>14884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3322438</v>
      </c>
      <c r="C20" s="18">
        <f>C21+C22+C23</f>
        <v>2020809</v>
      </c>
      <c r="D20" s="18">
        <f>D21+D22+D23</f>
        <v>1957746</v>
      </c>
      <c r="E20" s="18">
        <f>E21+E22+E23</f>
        <v>280706</v>
      </c>
      <c r="F20" s="18">
        <f aca="true" t="shared" si="6" ref="F20:M20">F21+F22+F23</f>
        <v>1727055</v>
      </c>
      <c r="G20" s="18">
        <f t="shared" si="6"/>
        <v>2668895</v>
      </c>
      <c r="H20" s="18">
        <f t="shared" si="6"/>
        <v>2755335</v>
      </c>
      <c r="I20" s="18">
        <f t="shared" si="6"/>
        <v>2697465</v>
      </c>
      <c r="J20" s="18">
        <f t="shared" si="6"/>
        <v>1732242</v>
      </c>
      <c r="K20" s="18">
        <f t="shared" si="6"/>
        <v>2692765</v>
      </c>
      <c r="L20" s="18">
        <f t="shared" si="6"/>
        <v>977944</v>
      </c>
      <c r="M20" s="18">
        <f t="shared" si="6"/>
        <v>556403</v>
      </c>
      <c r="N20" s="12">
        <f aca="true" t="shared" si="7" ref="N20:N26">SUM(B20:M20)</f>
        <v>23389803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1856359</v>
      </c>
      <c r="C21" s="14">
        <v>1215894</v>
      </c>
      <c r="D21" s="14">
        <v>1126876</v>
      </c>
      <c r="E21" s="14">
        <v>166957</v>
      </c>
      <c r="F21" s="14">
        <v>999254</v>
      </c>
      <c r="G21" s="14">
        <v>1568801</v>
      </c>
      <c r="H21" s="14">
        <v>1651807</v>
      </c>
      <c r="I21" s="14">
        <v>1569072</v>
      </c>
      <c r="J21" s="14">
        <v>991112</v>
      </c>
      <c r="K21" s="14">
        <v>1468666</v>
      </c>
      <c r="L21" s="14">
        <v>541099</v>
      </c>
      <c r="M21" s="14">
        <v>298761</v>
      </c>
      <c r="N21" s="12">
        <f t="shared" si="7"/>
        <v>13454658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1430710</v>
      </c>
      <c r="C22" s="14">
        <v>774291</v>
      </c>
      <c r="D22" s="14">
        <v>812850</v>
      </c>
      <c r="E22" s="14">
        <v>109843</v>
      </c>
      <c r="F22" s="14">
        <v>704979</v>
      </c>
      <c r="G22" s="14">
        <v>1056995</v>
      </c>
      <c r="H22" s="14">
        <v>1071229</v>
      </c>
      <c r="I22" s="14">
        <v>1105442</v>
      </c>
      <c r="J22" s="14">
        <v>721269</v>
      </c>
      <c r="K22" s="14">
        <v>1198804</v>
      </c>
      <c r="L22" s="14">
        <v>426023</v>
      </c>
      <c r="M22" s="14">
        <v>252343</v>
      </c>
      <c r="N22" s="12">
        <f t="shared" si="7"/>
        <v>9664778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35369</v>
      </c>
      <c r="C23" s="14">
        <v>30624</v>
      </c>
      <c r="D23" s="14">
        <v>18020</v>
      </c>
      <c r="E23" s="14">
        <v>3906</v>
      </c>
      <c r="F23" s="14">
        <v>22822</v>
      </c>
      <c r="G23" s="14">
        <v>43099</v>
      </c>
      <c r="H23" s="14">
        <v>32299</v>
      </c>
      <c r="I23" s="14">
        <v>22951</v>
      </c>
      <c r="J23" s="14">
        <v>19861</v>
      </c>
      <c r="K23" s="14">
        <v>25295</v>
      </c>
      <c r="L23" s="14">
        <v>10822</v>
      </c>
      <c r="M23" s="14">
        <v>5299</v>
      </c>
      <c r="N23" s="12">
        <f t="shared" si="7"/>
        <v>270367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3009242</v>
      </c>
      <c r="C24" s="14">
        <f>C25+C26</f>
        <v>2215560</v>
      </c>
      <c r="D24" s="14">
        <f>D25+D26</f>
        <v>2149563</v>
      </c>
      <c r="E24" s="14">
        <f>E25+E26</f>
        <v>369919</v>
      </c>
      <c r="F24" s="14">
        <f aca="true" t="shared" si="8" ref="F24:M24">F25+F26</f>
        <v>2121140</v>
      </c>
      <c r="G24" s="14">
        <f t="shared" si="8"/>
        <v>3190644</v>
      </c>
      <c r="H24" s="14">
        <f t="shared" si="8"/>
        <v>2732709</v>
      </c>
      <c r="I24" s="14">
        <f t="shared" si="8"/>
        <v>2180990</v>
      </c>
      <c r="J24" s="14">
        <f t="shared" si="8"/>
        <v>1690437</v>
      </c>
      <c r="K24" s="14">
        <f t="shared" si="8"/>
        <v>1865352</v>
      </c>
      <c r="L24" s="14">
        <f t="shared" si="8"/>
        <v>581043</v>
      </c>
      <c r="M24" s="14">
        <f t="shared" si="8"/>
        <v>321575</v>
      </c>
      <c r="N24" s="12">
        <f t="shared" si="7"/>
        <v>22428174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1844212</v>
      </c>
      <c r="C25" s="14">
        <v>1458621</v>
      </c>
      <c r="D25" s="14">
        <v>1415593</v>
      </c>
      <c r="E25" s="14">
        <v>257809</v>
      </c>
      <c r="F25" s="14">
        <v>1372556</v>
      </c>
      <c r="G25" s="14">
        <v>2146026</v>
      </c>
      <c r="H25" s="14">
        <v>1902426</v>
      </c>
      <c r="I25" s="14">
        <v>1370086</v>
      </c>
      <c r="J25" s="14">
        <v>1158749</v>
      </c>
      <c r="K25" s="14">
        <v>1186393</v>
      </c>
      <c r="L25" s="14">
        <v>382926</v>
      </c>
      <c r="M25" s="14">
        <v>189642</v>
      </c>
      <c r="N25" s="12">
        <f t="shared" si="7"/>
        <v>14685039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1165030</v>
      </c>
      <c r="C26" s="14">
        <v>756939</v>
      </c>
      <c r="D26" s="14">
        <v>733970</v>
      </c>
      <c r="E26" s="14">
        <v>112110</v>
      </c>
      <c r="F26" s="14">
        <v>748584</v>
      </c>
      <c r="G26" s="14">
        <v>1044618</v>
      </c>
      <c r="H26" s="14">
        <v>830283</v>
      </c>
      <c r="I26" s="14">
        <v>810904</v>
      </c>
      <c r="J26" s="14">
        <v>531688</v>
      </c>
      <c r="K26" s="14">
        <v>678959</v>
      </c>
      <c r="L26" s="14">
        <v>198117</v>
      </c>
      <c r="M26" s="14">
        <v>131933</v>
      </c>
      <c r="N26" s="12">
        <f t="shared" si="7"/>
        <v>7743135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1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9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2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8.75" customHeight="1">
      <c r="A32" s="52" t="s">
        <v>100</v>
      </c>
      <c r="B32" s="53">
        <v>91198.24000000003</v>
      </c>
      <c r="C32" s="53">
        <v>66990.55999999995</v>
      </c>
      <c r="D32" s="53">
        <v>60519.200000000026</v>
      </c>
      <c r="E32" s="53">
        <v>18095.840000000004</v>
      </c>
      <c r="F32" s="53">
        <v>60519.200000000026</v>
      </c>
      <c r="G32" s="53">
        <v>74540.48000000005</v>
      </c>
      <c r="H32" s="53">
        <v>81131.67999999998</v>
      </c>
      <c r="I32" s="53">
        <v>71304.79999999999</v>
      </c>
      <c r="J32" s="53">
        <v>59320.799999999974</v>
      </c>
      <c r="K32" s="53">
        <v>72862.72</v>
      </c>
      <c r="L32" s="53">
        <v>35592.48000000001</v>
      </c>
      <c r="M32" s="53">
        <v>20133.120000000014</v>
      </c>
      <c r="N32" s="25">
        <f>SUM(B32:M32)</f>
        <v>712209.1199999999</v>
      </c>
    </row>
    <row r="33" spans="1:25" ht="18.75" customHeight="1">
      <c r="A33" s="49" t="s">
        <v>102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677</v>
      </c>
      <c r="I33" s="55">
        <v>595</v>
      </c>
      <c r="J33" s="55">
        <v>495</v>
      </c>
      <c r="K33" s="55">
        <v>608</v>
      </c>
      <c r="L33" s="55">
        <v>297</v>
      </c>
      <c r="M33" s="55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9" t="s">
        <v>101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9"/>
      <c r="B35" s="73"/>
      <c r="C35" s="7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ht="18.75" customHeight="1">
      <c r="A36" s="56" t="s">
        <v>50</v>
      </c>
      <c r="B36" s="57">
        <f>B37+B38+B39+B40</f>
        <v>24505538.206196457</v>
      </c>
      <c r="C36" s="57">
        <f aca="true" t="shared" si="10" ref="C36:M36">C37+C38+C39+C40</f>
        <v>16920140.885544</v>
      </c>
      <c r="D36" s="57">
        <f t="shared" si="10"/>
        <v>16588568.195926199</v>
      </c>
      <c r="E36" s="57">
        <f t="shared" si="10"/>
        <v>3278980.8473855997</v>
      </c>
      <c r="F36" s="57">
        <f t="shared" si="10"/>
        <v>16401304.760584151</v>
      </c>
      <c r="G36" s="57">
        <f t="shared" si="10"/>
        <v>20464416.491600003</v>
      </c>
      <c r="H36" s="57">
        <f t="shared" si="10"/>
        <v>21770850.5136</v>
      </c>
      <c r="I36" s="57">
        <f t="shared" si="10"/>
        <v>19474952.2055252</v>
      </c>
      <c r="J36" s="57">
        <f t="shared" si="10"/>
        <v>15461102.679786103</v>
      </c>
      <c r="K36" s="57">
        <f t="shared" si="10"/>
        <v>18655779.588532638</v>
      </c>
      <c r="L36" s="57">
        <f t="shared" si="10"/>
        <v>8544281.38607694</v>
      </c>
      <c r="M36" s="57">
        <f t="shared" si="10"/>
        <v>4936506.332037761</v>
      </c>
      <c r="N36" s="57">
        <f>N37+N38+N39+N40</f>
        <v>187002422.09279507</v>
      </c>
    </row>
    <row r="37" spans="1:14" ht="18.75" customHeight="1">
      <c r="A37" s="54" t="s">
        <v>51</v>
      </c>
      <c r="B37" s="51">
        <f aca="true" t="shared" si="11" ref="B37:M37">B29*B7</f>
        <v>24489097.8492</v>
      </c>
      <c r="C37" s="51">
        <f t="shared" si="11"/>
        <v>16903760.7232</v>
      </c>
      <c r="D37" s="51">
        <f t="shared" si="11"/>
        <v>16294225.3552</v>
      </c>
      <c r="E37" s="51">
        <f t="shared" si="11"/>
        <v>3269033.3984</v>
      </c>
      <c r="F37" s="51">
        <f t="shared" si="11"/>
        <v>16389962.797000002</v>
      </c>
      <c r="G37" s="51">
        <f t="shared" si="11"/>
        <v>20451943.797000002</v>
      </c>
      <c r="H37" s="51">
        <f t="shared" si="11"/>
        <v>21751661.016</v>
      </c>
      <c r="I37" s="51">
        <f t="shared" si="11"/>
        <v>19461315.5944</v>
      </c>
      <c r="J37" s="51">
        <f t="shared" si="11"/>
        <v>15447266.251300002</v>
      </c>
      <c r="K37" s="51">
        <f t="shared" si="11"/>
        <v>18639281.4641</v>
      </c>
      <c r="L37" s="51">
        <f t="shared" si="11"/>
        <v>8534315.746199999</v>
      </c>
      <c r="M37" s="51">
        <f t="shared" si="11"/>
        <v>4931390.0053</v>
      </c>
      <c r="N37" s="53">
        <f>SUM(B37:M37)</f>
        <v>186563253.99730003</v>
      </c>
    </row>
    <row r="38" spans="1:14" ht="18.75" customHeight="1">
      <c r="A38" s="54" t="s">
        <v>52</v>
      </c>
      <c r="B38" s="51">
        <f aca="true" t="shared" si="12" ref="B38:M38">B30*B7</f>
        <v>-74757.88300354</v>
      </c>
      <c r="C38" s="51">
        <f t="shared" si="12"/>
        <v>-50610.397656</v>
      </c>
      <c r="D38" s="51">
        <f t="shared" si="12"/>
        <v>-49830.3592738</v>
      </c>
      <c r="E38" s="51">
        <f t="shared" si="12"/>
        <v>-8148.3910144</v>
      </c>
      <c r="F38" s="51">
        <f t="shared" si="12"/>
        <v>-49177.23641585</v>
      </c>
      <c r="G38" s="51">
        <f t="shared" si="12"/>
        <v>-62067.78540000001</v>
      </c>
      <c r="H38" s="51">
        <f t="shared" si="12"/>
        <v>-61942.1824</v>
      </c>
      <c r="I38" s="51">
        <f t="shared" si="12"/>
        <v>-57668.1888748</v>
      </c>
      <c r="J38" s="51">
        <f t="shared" si="12"/>
        <v>-45484.3715139</v>
      </c>
      <c r="K38" s="51">
        <f t="shared" si="12"/>
        <v>-56364.59556736</v>
      </c>
      <c r="L38" s="51">
        <f t="shared" si="12"/>
        <v>-25626.84012306</v>
      </c>
      <c r="M38" s="51">
        <f t="shared" si="12"/>
        <v>-15016.79326224</v>
      </c>
      <c r="N38" s="25">
        <f>SUM(B38:M38)</f>
        <v>-556695.02450495</v>
      </c>
    </row>
    <row r="39" spans="1:14" ht="18.75" customHeight="1">
      <c r="A39" s="54" t="s">
        <v>53</v>
      </c>
      <c r="B39" s="51">
        <f aca="true" t="shared" si="13" ref="B39:M39">B32</f>
        <v>91198.24000000003</v>
      </c>
      <c r="C39" s="51">
        <f t="shared" si="13"/>
        <v>66990.55999999995</v>
      </c>
      <c r="D39" s="51">
        <f t="shared" si="13"/>
        <v>60519.200000000026</v>
      </c>
      <c r="E39" s="51">
        <f t="shared" si="13"/>
        <v>18095.840000000004</v>
      </c>
      <c r="F39" s="51">
        <f t="shared" si="13"/>
        <v>60519.200000000026</v>
      </c>
      <c r="G39" s="51">
        <f t="shared" si="13"/>
        <v>74540.48000000005</v>
      </c>
      <c r="H39" s="51">
        <f t="shared" si="13"/>
        <v>81131.67999999998</v>
      </c>
      <c r="I39" s="51">
        <f t="shared" si="13"/>
        <v>71304.79999999999</v>
      </c>
      <c r="J39" s="51">
        <f t="shared" si="13"/>
        <v>59320.799999999974</v>
      </c>
      <c r="K39" s="51">
        <f t="shared" si="13"/>
        <v>72862.72</v>
      </c>
      <c r="L39" s="51">
        <f t="shared" si="13"/>
        <v>35592.48000000001</v>
      </c>
      <c r="M39" s="51">
        <f t="shared" si="13"/>
        <v>20133.120000000014</v>
      </c>
      <c r="N39" s="53">
        <f>SUM(B39:M39)</f>
        <v>712209.1199999999</v>
      </c>
    </row>
    <row r="40" spans="1:25" ht="18.75" customHeight="1">
      <c r="A40" s="2" t="s">
        <v>54</v>
      </c>
      <c r="B40" s="51">
        <v>0</v>
      </c>
      <c r="C40" s="51">
        <v>0</v>
      </c>
      <c r="D40" s="51">
        <v>283654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3">
        <f>SUM(B40:M40)</f>
        <v>283654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8"/>
    </row>
    <row r="42" spans="1:14" ht="18.75" customHeight="1">
      <c r="A42" s="2" t="s">
        <v>55</v>
      </c>
      <c r="B42" s="25">
        <f>+B43+B46+B55+B56</f>
        <v>-2268908.36</v>
      </c>
      <c r="C42" s="25">
        <f aca="true" t="shared" si="14" ref="C42:M42">+C43+C46+C55+C56</f>
        <v>-2008295.7400000002</v>
      </c>
      <c r="D42" s="25">
        <f t="shared" si="14"/>
        <v>-1656208.05</v>
      </c>
      <c r="E42" s="25">
        <f t="shared" si="14"/>
        <v>-82710.75</v>
      </c>
      <c r="F42" s="25">
        <f t="shared" si="14"/>
        <v>-1416119.85</v>
      </c>
      <c r="G42" s="25">
        <f t="shared" si="14"/>
        <v>-2499759.28</v>
      </c>
      <c r="H42" s="25">
        <f t="shared" si="14"/>
        <v>-2981303.67</v>
      </c>
      <c r="I42" s="25">
        <f t="shared" si="14"/>
        <v>-1526769.4700000002</v>
      </c>
      <c r="J42" s="25">
        <f t="shared" si="14"/>
        <v>-1951049.9</v>
      </c>
      <c r="K42" s="25">
        <f t="shared" si="14"/>
        <v>-1599879.9200000002</v>
      </c>
      <c r="L42" s="25">
        <f t="shared" si="14"/>
        <v>-961167.4900000001</v>
      </c>
      <c r="M42" s="25">
        <f t="shared" si="14"/>
        <v>-592541.61</v>
      </c>
      <c r="N42" s="25">
        <f>+N43+N46+N55+N56</f>
        <v>-19544714.089999996</v>
      </c>
    </row>
    <row r="43" spans="1:14" ht="18.75" customHeight="1">
      <c r="A43" s="17" t="s">
        <v>56</v>
      </c>
      <c r="B43" s="26">
        <f>B44+B45</f>
        <v>-2300200.8</v>
      </c>
      <c r="C43" s="26">
        <f>C44+C45</f>
        <v>-2200017.6</v>
      </c>
      <c r="D43" s="26">
        <f>D44+D45</f>
        <v>-1574393.2</v>
      </c>
      <c r="E43" s="26">
        <f>E44+E45</f>
        <v>-194157.2</v>
      </c>
      <c r="F43" s="26">
        <f aca="true" t="shared" si="15" ref="F43:M43">F44+F45</f>
        <v>-1338561.4</v>
      </c>
      <c r="G43" s="26">
        <f t="shared" si="15"/>
        <v>-2494008.4</v>
      </c>
      <c r="H43" s="26">
        <f t="shared" si="15"/>
        <v>-2908839.2</v>
      </c>
      <c r="I43" s="26">
        <f t="shared" si="15"/>
        <v>-1483561.8</v>
      </c>
      <c r="J43" s="26">
        <f t="shared" si="15"/>
        <v>-1817441.2</v>
      </c>
      <c r="K43" s="26">
        <f t="shared" si="15"/>
        <v>-1554466</v>
      </c>
      <c r="L43" s="26">
        <f t="shared" si="15"/>
        <v>-933500.4</v>
      </c>
      <c r="M43" s="26">
        <f t="shared" si="15"/>
        <v>-588365.4</v>
      </c>
      <c r="N43" s="25">
        <f aca="true" t="shared" si="16" ref="N43:N56">SUM(B43:M43)</f>
        <v>-19387512.599999998</v>
      </c>
    </row>
    <row r="44" spans="1:25" ht="18.75" customHeight="1">
      <c r="A44" s="13" t="s">
        <v>57</v>
      </c>
      <c r="B44" s="20">
        <f>ROUND(-B9*$D$3,2)</f>
        <v>-2300200.8</v>
      </c>
      <c r="C44" s="20">
        <f>ROUND(-C9*$D$3,2)</f>
        <v>-2200017.6</v>
      </c>
      <c r="D44" s="20">
        <f>ROUND(-D9*$D$3,2)</f>
        <v>-1574393.2</v>
      </c>
      <c r="E44" s="20">
        <f>ROUND(-E9*$D$3,2)</f>
        <v>-194157.2</v>
      </c>
      <c r="F44" s="20">
        <f aca="true" t="shared" si="17" ref="F44:M44">ROUND(-F9*$D$3,2)</f>
        <v>-1338561.4</v>
      </c>
      <c r="G44" s="20">
        <f t="shared" si="17"/>
        <v>-2494008.4</v>
      </c>
      <c r="H44" s="20">
        <f t="shared" si="17"/>
        <v>-2908839.2</v>
      </c>
      <c r="I44" s="20">
        <f t="shared" si="17"/>
        <v>-1483561.8</v>
      </c>
      <c r="J44" s="20">
        <f t="shared" si="17"/>
        <v>-1817441.2</v>
      </c>
      <c r="K44" s="20">
        <f t="shared" si="17"/>
        <v>-1554466</v>
      </c>
      <c r="L44" s="20">
        <f t="shared" si="17"/>
        <v>-933500.4</v>
      </c>
      <c r="M44" s="20">
        <f t="shared" si="17"/>
        <v>-588365.4</v>
      </c>
      <c r="N44" s="43">
        <f t="shared" si="16"/>
        <v>-19387512.599999998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58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3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59</v>
      </c>
      <c r="B46" s="26">
        <f aca="true" t="shared" si="19" ref="B46:L46">SUM(B47:B54)</f>
        <v>-41084.32</v>
      </c>
      <c r="C46" s="26">
        <f t="shared" si="19"/>
        <v>-20860.270000000004</v>
      </c>
      <c r="D46" s="26">
        <f t="shared" si="19"/>
        <v>-101304.34</v>
      </c>
      <c r="E46" s="26">
        <f t="shared" si="19"/>
        <v>-130379.87000000001</v>
      </c>
      <c r="F46" s="26">
        <f t="shared" si="19"/>
        <v>-174447.07</v>
      </c>
      <c r="G46" s="26">
        <f t="shared" si="19"/>
        <v>-89923.61</v>
      </c>
      <c r="H46" s="26">
        <f t="shared" si="19"/>
        <v>-85802.4</v>
      </c>
      <c r="I46" s="26">
        <f t="shared" si="19"/>
        <v>-64736.100000000006</v>
      </c>
      <c r="J46" s="26">
        <f t="shared" si="19"/>
        <v>-182541.01</v>
      </c>
      <c r="K46" s="26">
        <f t="shared" si="19"/>
        <v>-51195.3</v>
      </c>
      <c r="L46" s="26">
        <f t="shared" si="19"/>
        <v>-39914.43</v>
      </c>
      <c r="M46" s="26">
        <f>SUM(M47:M54)</f>
        <v>-30801.840000000004</v>
      </c>
      <c r="N46" s="26">
        <f>SUM(N47:N54)</f>
        <v>-1012990.56</v>
      </c>
    </row>
    <row r="47" spans="1:25" ht="18.75" customHeight="1">
      <c r="A47" s="13" t="s">
        <v>60</v>
      </c>
      <c r="B47" s="24">
        <v>-41084.32</v>
      </c>
      <c r="C47" s="24">
        <v>-20658.070000000003</v>
      </c>
      <c r="D47" s="24">
        <v>-101304.34</v>
      </c>
      <c r="E47" s="24">
        <v>-105879.87000000001</v>
      </c>
      <c r="F47" s="24">
        <v>-174447.07</v>
      </c>
      <c r="G47" s="24">
        <v>-89923.61</v>
      </c>
      <c r="H47" s="24">
        <v>-78960.4</v>
      </c>
      <c r="I47" s="24">
        <v>-64565.100000000006</v>
      </c>
      <c r="J47" s="24">
        <v>-78220.98</v>
      </c>
      <c r="K47" s="24">
        <v>-51024.3</v>
      </c>
      <c r="L47" s="24">
        <v>-39307.83</v>
      </c>
      <c r="M47" s="24">
        <v>-30801.840000000004</v>
      </c>
      <c r="N47" s="24">
        <f t="shared" si="16"/>
        <v>-876177.73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61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-342</v>
      </c>
      <c r="I48" s="24">
        <v>-171</v>
      </c>
      <c r="J48" s="24">
        <v>0</v>
      </c>
      <c r="K48" s="24">
        <v>-171</v>
      </c>
      <c r="L48" s="24">
        <v>0</v>
      </c>
      <c r="M48" s="24">
        <v>0</v>
      </c>
      <c r="N48" s="24">
        <f t="shared" si="16"/>
        <v>-684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62</v>
      </c>
      <c r="B49" s="24">
        <v>0</v>
      </c>
      <c r="C49" s="24">
        <v>0</v>
      </c>
      <c r="D49" s="24">
        <v>0</v>
      </c>
      <c r="E49" s="24">
        <v>-24500</v>
      </c>
      <c r="F49" s="24">
        <v>0</v>
      </c>
      <c r="G49" s="24">
        <v>0</v>
      </c>
      <c r="H49" s="24">
        <v>-6500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-31000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64</v>
      </c>
      <c r="B51" s="24">
        <v>0</v>
      </c>
      <c r="C51" s="24">
        <v>-202.2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-606.6</v>
      </c>
      <c r="M51" s="24">
        <v>0</v>
      </c>
      <c r="N51" s="24">
        <f t="shared" si="16"/>
        <v>-808.8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97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-104320.03</v>
      </c>
      <c r="K54" s="24">
        <v>0</v>
      </c>
      <c r="L54" s="24">
        <v>0</v>
      </c>
      <c r="M54" s="24">
        <v>0</v>
      </c>
      <c r="N54" s="24">
        <f t="shared" si="16"/>
        <v>-104320.03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99</v>
      </c>
      <c r="B55" s="27">
        <v>72376.76</v>
      </c>
      <c r="C55" s="27">
        <v>212582.13</v>
      </c>
      <c r="D55" s="27">
        <v>19489.489999999998</v>
      </c>
      <c r="E55" s="27">
        <v>241826.32</v>
      </c>
      <c r="F55" s="27">
        <v>96888.62</v>
      </c>
      <c r="G55" s="27">
        <v>84172.73</v>
      </c>
      <c r="H55" s="27">
        <v>13337.93</v>
      </c>
      <c r="I55" s="27">
        <v>21528.430000000004</v>
      </c>
      <c r="J55" s="27">
        <v>48932.31</v>
      </c>
      <c r="K55" s="27">
        <v>5781.380000000001</v>
      </c>
      <c r="L55" s="27">
        <v>12247.34</v>
      </c>
      <c r="M55" s="27">
        <v>26625.63</v>
      </c>
      <c r="N55" s="24">
        <f t="shared" si="16"/>
        <v>855789.07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6"/>
        <v>0</v>
      </c>
      <c r="O56"/>
      <c r="P56"/>
      <c r="Q56"/>
      <c r="R56"/>
      <c r="S56"/>
      <c r="T56"/>
      <c r="U56"/>
      <c r="V56"/>
      <c r="W56"/>
      <c r="X56"/>
      <c r="Y56"/>
    </row>
    <row r="57" spans="1:16" ht="15" customHeight="1">
      <c r="A57" s="32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20"/>
      <c r="P57" s="72"/>
    </row>
    <row r="58" spans="1:25" ht="15.75">
      <c r="A58" s="2" t="s">
        <v>68</v>
      </c>
      <c r="B58" s="29">
        <f aca="true" t="shared" si="20" ref="B58:M58">+B36+B42</f>
        <v>22236629.846196458</v>
      </c>
      <c r="C58" s="29">
        <f t="shared" si="20"/>
        <v>14911845.145543998</v>
      </c>
      <c r="D58" s="29">
        <f t="shared" si="20"/>
        <v>14932360.145926198</v>
      </c>
      <c r="E58" s="29">
        <f t="shared" si="20"/>
        <v>3196270.0973855997</v>
      </c>
      <c r="F58" s="29">
        <f t="shared" si="20"/>
        <v>14985184.910584152</v>
      </c>
      <c r="G58" s="29">
        <f t="shared" si="20"/>
        <v>17964657.211600002</v>
      </c>
      <c r="H58" s="29">
        <f t="shared" si="20"/>
        <v>18789546.843599997</v>
      </c>
      <c r="I58" s="29">
        <f t="shared" si="20"/>
        <v>17948182.735525202</v>
      </c>
      <c r="J58" s="29">
        <f t="shared" si="20"/>
        <v>13510052.779786102</v>
      </c>
      <c r="K58" s="29">
        <f t="shared" si="20"/>
        <v>17055899.668532636</v>
      </c>
      <c r="L58" s="29">
        <f t="shared" si="20"/>
        <v>7583113.89607694</v>
      </c>
      <c r="M58" s="29">
        <f t="shared" si="20"/>
        <v>4343964.722037761</v>
      </c>
      <c r="N58" s="29">
        <f>SUM(B58:M58)</f>
        <v>167457708.00279507</v>
      </c>
      <c r="O58"/>
      <c r="P58" s="69"/>
      <c r="Q58"/>
      <c r="R58"/>
      <c r="S58"/>
      <c r="T58"/>
      <c r="U58"/>
      <c r="V58"/>
      <c r="W58"/>
      <c r="X58"/>
      <c r="Y58"/>
    </row>
    <row r="59" spans="1:16" ht="15" customHeight="1">
      <c r="A59" s="3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P59" s="70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1"/>
    </row>
    <row r="61" spans="1:14" ht="18.75" customHeight="1">
      <c r="A61" s="2" t="s">
        <v>69</v>
      </c>
      <c r="B61" s="36">
        <f>SUM(B62:B75)</f>
        <v>22236629.820000004</v>
      </c>
      <c r="C61" s="36">
        <f aca="true" t="shared" si="21" ref="C61:M61">SUM(C62:C75)</f>
        <v>14911845.14</v>
      </c>
      <c r="D61" s="36">
        <f t="shared" si="21"/>
        <v>14932360.13</v>
      </c>
      <c r="E61" s="36">
        <f t="shared" si="21"/>
        <v>3196270.100000001</v>
      </c>
      <c r="F61" s="36">
        <f t="shared" si="21"/>
        <v>14985184.91</v>
      </c>
      <c r="G61" s="36">
        <f t="shared" si="21"/>
        <v>17964657.220000003</v>
      </c>
      <c r="H61" s="36">
        <f t="shared" si="21"/>
        <v>18789546.85</v>
      </c>
      <c r="I61" s="36">
        <f t="shared" si="21"/>
        <v>17948182.77</v>
      </c>
      <c r="J61" s="36">
        <f t="shared" si="21"/>
        <v>13510052.810000002</v>
      </c>
      <c r="K61" s="36">
        <f t="shared" si="21"/>
        <v>17055899.64</v>
      </c>
      <c r="L61" s="36">
        <f t="shared" si="21"/>
        <v>7583113.909999999</v>
      </c>
      <c r="M61" s="36">
        <f t="shared" si="21"/>
        <v>4343964.710000002</v>
      </c>
      <c r="N61" s="29">
        <f>SUM(N62:N75)</f>
        <v>167457708.01</v>
      </c>
    </row>
    <row r="62" spans="1:16" ht="18.75" customHeight="1">
      <c r="A62" s="17" t="s">
        <v>70</v>
      </c>
      <c r="B62" s="36">
        <v>4284987.409999999</v>
      </c>
      <c r="C62" s="36">
        <v>4334098.54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8619085.95</v>
      </c>
      <c r="O62"/>
      <c r="P62" s="40"/>
    </row>
    <row r="63" spans="1:15" ht="18.75" customHeight="1">
      <c r="A63" s="17" t="s">
        <v>71</v>
      </c>
      <c r="B63" s="36">
        <v>17951642.410000004</v>
      </c>
      <c r="C63" s="36">
        <v>10577746.6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2" ref="N63:N74">SUM(B63:M63)</f>
        <v>28529389.010000005</v>
      </c>
      <c r="O63"/>
    </row>
    <row r="64" spans="1:16" ht="18.75" customHeight="1">
      <c r="A64" s="17" t="s">
        <v>72</v>
      </c>
      <c r="B64" s="35">
        <v>0</v>
      </c>
      <c r="C64" s="35">
        <v>0</v>
      </c>
      <c r="D64" s="26">
        <v>14932360.13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2"/>
        <v>14932360.13</v>
      </c>
      <c r="P64"/>
    </row>
    <row r="65" spans="1:17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3196270.100000001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2"/>
        <v>3196270.100000001</v>
      </c>
      <c r="Q65"/>
    </row>
    <row r="66" spans="1:18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14985184.91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2"/>
        <v>14985184.91</v>
      </c>
      <c r="R66"/>
    </row>
    <row r="67" spans="1:19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17964657.220000003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17964657.220000003</v>
      </c>
      <c r="S67"/>
    </row>
    <row r="68" spans="1:20" ht="18.75" customHeight="1">
      <c r="A68" s="17" t="s">
        <v>76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14768290.57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14768290.57</v>
      </c>
      <c r="T68"/>
    </row>
    <row r="69" spans="1:20" ht="18.75" customHeight="1">
      <c r="A69" s="17" t="s">
        <v>77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4021256.28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2"/>
        <v>4021256.28</v>
      </c>
      <c r="T69"/>
    </row>
    <row r="70" spans="1:21" ht="18.75" customHeight="1">
      <c r="A70" s="17" t="s">
        <v>78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17948182.77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2"/>
        <v>17948182.77</v>
      </c>
      <c r="U70"/>
    </row>
    <row r="71" spans="1:22" ht="18.75" customHeight="1">
      <c r="A71" s="17" t="s">
        <v>79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13510052.810000002</v>
      </c>
      <c r="K71" s="35">
        <v>0</v>
      </c>
      <c r="L71" s="35">
        <v>0</v>
      </c>
      <c r="M71" s="35">
        <v>0</v>
      </c>
      <c r="N71" s="29">
        <f t="shared" si="22"/>
        <v>13510052.810000002</v>
      </c>
      <c r="V71"/>
    </row>
    <row r="72" spans="1:23" ht="18.75" customHeight="1">
      <c r="A72" s="17" t="s">
        <v>80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17055899.64</v>
      </c>
      <c r="L72" s="35">
        <v>0</v>
      </c>
      <c r="M72" s="58">
        <v>0</v>
      </c>
      <c r="N72" s="26">
        <f t="shared" si="22"/>
        <v>17055899.64</v>
      </c>
      <c r="W72"/>
    </row>
    <row r="73" spans="1:24" ht="18.75" customHeight="1">
      <c r="A73" s="17" t="s">
        <v>81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7583113.909999999</v>
      </c>
      <c r="M73" s="35">
        <v>0</v>
      </c>
      <c r="N73" s="29">
        <f t="shared" si="22"/>
        <v>7583113.909999999</v>
      </c>
      <c r="X73"/>
    </row>
    <row r="74" spans="1:25" ht="18.75" customHeight="1">
      <c r="A74" s="17" t="s">
        <v>82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4343964.710000002</v>
      </c>
      <c r="N74" s="26">
        <f t="shared" si="22"/>
        <v>4343964.710000002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98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83</v>
      </c>
      <c r="B79" s="41">
        <v>2.2761364815271725</v>
      </c>
      <c r="C79" s="41">
        <v>2.2376356465524476</v>
      </c>
      <c r="D79" s="41">
        <v>0</v>
      </c>
      <c r="E79" s="41">
        <v>0</v>
      </c>
      <c r="F79" s="35">
        <v>0</v>
      </c>
      <c r="G79" s="35">
        <v>0</v>
      </c>
      <c r="H79" s="41">
        <v>0</v>
      </c>
      <c r="I79" s="41">
        <v>0</v>
      </c>
      <c r="J79" s="41">
        <v>0</v>
      </c>
      <c r="K79" s="35">
        <v>0</v>
      </c>
      <c r="L79" s="41">
        <v>0</v>
      </c>
      <c r="M79" s="41">
        <v>0</v>
      </c>
      <c r="N79" s="29"/>
      <c r="O79"/>
    </row>
    <row r="80" spans="1:15" ht="18.75" customHeight="1">
      <c r="A80" s="17" t="s">
        <v>84</v>
      </c>
      <c r="B80" s="41">
        <v>1.98004826046625</v>
      </c>
      <c r="C80" s="41">
        <v>1.8677483029858009</v>
      </c>
      <c r="D80" s="41">
        <v>0</v>
      </c>
      <c r="E80" s="41">
        <v>0</v>
      </c>
      <c r="F80" s="35">
        <v>0</v>
      </c>
      <c r="G80" s="35">
        <v>0</v>
      </c>
      <c r="H80" s="41">
        <v>0</v>
      </c>
      <c r="I80" s="41">
        <v>0</v>
      </c>
      <c r="J80" s="41">
        <v>0</v>
      </c>
      <c r="K80" s="35">
        <v>0</v>
      </c>
      <c r="L80" s="41">
        <v>0</v>
      </c>
      <c r="M80" s="41">
        <v>0</v>
      </c>
      <c r="N80" s="29"/>
      <c r="O80"/>
    </row>
    <row r="81" spans="1:16" ht="18.75" customHeight="1">
      <c r="A81" s="17" t="s">
        <v>85</v>
      </c>
      <c r="B81" s="41">
        <v>0</v>
      </c>
      <c r="C81" s="41">
        <v>0</v>
      </c>
      <c r="D81" s="22">
        <f>(D$37+D$38+D$39)/D$7</f>
        <v>1.8159904897426569</v>
      </c>
      <c r="E81" s="41">
        <v>0</v>
      </c>
      <c r="F81" s="35">
        <v>0</v>
      </c>
      <c r="G81" s="35">
        <v>0</v>
      </c>
      <c r="H81" s="41">
        <v>0</v>
      </c>
      <c r="I81" s="41">
        <v>0</v>
      </c>
      <c r="J81" s="41">
        <v>0</v>
      </c>
      <c r="K81" s="35">
        <v>0</v>
      </c>
      <c r="L81" s="41">
        <v>0</v>
      </c>
      <c r="M81" s="41">
        <v>0</v>
      </c>
      <c r="N81" s="26"/>
      <c r="P81"/>
    </row>
    <row r="82" spans="1:17" ht="18.75" customHeight="1">
      <c r="A82" s="17" t="s">
        <v>86</v>
      </c>
      <c r="B82" s="41">
        <v>0</v>
      </c>
      <c r="C82" s="41">
        <v>0</v>
      </c>
      <c r="D82" s="41">
        <v>0</v>
      </c>
      <c r="E82" s="22">
        <f>(E$37+E$38+E$39)/E$7</f>
        <v>2.527768494974961</v>
      </c>
      <c r="F82" s="35">
        <v>0</v>
      </c>
      <c r="G82" s="35">
        <v>0</v>
      </c>
      <c r="H82" s="41">
        <v>0</v>
      </c>
      <c r="I82" s="41">
        <v>0</v>
      </c>
      <c r="J82" s="41">
        <v>0</v>
      </c>
      <c r="K82" s="35">
        <v>0</v>
      </c>
      <c r="L82" s="41">
        <v>0</v>
      </c>
      <c r="M82" s="41">
        <v>0</v>
      </c>
      <c r="N82" s="29"/>
      <c r="Q82"/>
    </row>
    <row r="83" spans="1:18" ht="18.75" customHeight="1">
      <c r="A83" s="17" t="s">
        <v>87</v>
      </c>
      <c r="B83" s="41">
        <v>0</v>
      </c>
      <c r="C83" s="41">
        <v>0</v>
      </c>
      <c r="D83" s="41">
        <v>0</v>
      </c>
      <c r="E83" s="41">
        <v>0</v>
      </c>
      <c r="F83" s="41">
        <f>(F$37+F$38+F$39)/F$7</f>
        <v>2.1204663621347093</v>
      </c>
      <c r="G83" s="35">
        <v>0</v>
      </c>
      <c r="H83" s="41">
        <v>0</v>
      </c>
      <c r="I83" s="41">
        <v>0</v>
      </c>
      <c r="J83" s="41">
        <v>0</v>
      </c>
      <c r="K83" s="35">
        <v>0</v>
      </c>
      <c r="L83" s="41">
        <v>0</v>
      </c>
      <c r="M83" s="41">
        <v>0</v>
      </c>
      <c r="N83" s="26"/>
      <c r="R83"/>
    </row>
    <row r="84" spans="1:19" ht="18.75" customHeight="1">
      <c r="A84" s="17" t="s">
        <v>88</v>
      </c>
      <c r="B84" s="41">
        <v>0</v>
      </c>
      <c r="C84" s="41">
        <v>0</v>
      </c>
      <c r="D84" s="41">
        <v>0</v>
      </c>
      <c r="E84" s="41">
        <v>0</v>
      </c>
      <c r="F84" s="35">
        <v>0</v>
      </c>
      <c r="G84" s="41">
        <f>(G$37+G$38+G$39)/G$7</f>
        <v>1.681524859225282</v>
      </c>
      <c r="H84" s="41">
        <v>0</v>
      </c>
      <c r="I84" s="41">
        <v>0</v>
      </c>
      <c r="J84" s="41">
        <v>0</v>
      </c>
      <c r="K84" s="35">
        <v>0</v>
      </c>
      <c r="L84" s="41">
        <v>0</v>
      </c>
      <c r="M84" s="41">
        <v>0</v>
      </c>
      <c r="N84" s="29"/>
      <c r="S84"/>
    </row>
    <row r="85" spans="1:20" ht="18.75" customHeight="1">
      <c r="A85" s="17" t="s">
        <v>89</v>
      </c>
      <c r="B85" s="41">
        <v>0</v>
      </c>
      <c r="C85" s="41">
        <v>0</v>
      </c>
      <c r="D85" s="41">
        <v>0</v>
      </c>
      <c r="E85" s="41">
        <v>0</v>
      </c>
      <c r="F85" s="35">
        <v>0</v>
      </c>
      <c r="G85" s="35">
        <v>0</v>
      </c>
      <c r="H85" s="41">
        <v>1.9778174808808204</v>
      </c>
      <c r="I85" s="41">
        <v>0</v>
      </c>
      <c r="J85" s="41">
        <v>0</v>
      </c>
      <c r="K85" s="35">
        <v>0</v>
      </c>
      <c r="L85" s="41">
        <v>0</v>
      </c>
      <c r="M85" s="41">
        <v>0</v>
      </c>
      <c r="N85" s="29"/>
      <c r="T85"/>
    </row>
    <row r="86" spans="1:20" ht="18.75" customHeight="1">
      <c r="A86" s="17" t="s">
        <v>90</v>
      </c>
      <c r="B86" s="41">
        <v>0</v>
      </c>
      <c r="C86" s="41">
        <v>0</v>
      </c>
      <c r="D86" s="41">
        <v>0</v>
      </c>
      <c r="E86" s="41">
        <v>0</v>
      </c>
      <c r="F86" s="35">
        <v>0</v>
      </c>
      <c r="G86" s="35">
        <v>0</v>
      </c>
      <c r="H86" s="41">
        <v>1.9346648017740773</v>
      </c>
      <c r="I86" s="41">
        <v>0</v>
      </c>
      <c r="J86" s="41">
        <v>0</v>
      </c>
      <c r="K86" s="35">
        <v>0</v>
      </c>
      <c r="L86" s="41">
        <v>0</v>
      </c>
      <c r="M86" s="41">
        <v>0</v>
      </c>
      <c r="N86" s="29"/>
      <c r="T86"/>
    </row>
    <row r="87" spans="1:21" ht="18.75" customHeight="1">
      <c r="A87" s="17" t="s">
        <v>91</v>
      </c>
      <c r="B87" s="41">
        <v>0</v>
      </c>
      <c r="C87" s="41">
        <v>0</v>
      </c>
      <c r="D87" s="41">
        <v>0</v>
      </c>
      <c r="E87" s="41">
        <v>0</v>
      </c>
      <c r="F87" s="35">
        <v>0</v>
      </c>
      <c r="G87" s="35">
        <v>0</v>
      </c>
      <c r="H87" s="41">
        <v>0</v>
      </c>
      <c r="I87" s="41">
        <f>(I$37+I$38+I$39)/I$7</f>
        <v>1.9209450703570867</v>
      </c>
      <c r="J87" s="41">
        <v>0</v>
      </c>
      <c r="K87" s="35">
        <v>0</v>
      </c>
      <c r="L87" s="41">
        <v>0</v>
      </c>
      <c r="M87" s="41">
        <v>0</v>
      </c>
      <c r="N87" s="26"/>
      <c r="U87"/>
    </row>
    <row r="88" spans="1:22" ht="18.75" customHeight="1">
      <c r="A88" s="17" t="s">
        <v>92</v>
      </c>
      <c r="B88" s="41">
        <v>0</v>
      </c>
      <c r="C88" s="41">
        <v>0</v>
      </c>
      <c r="D88" s="41">
        <v>0</v>
      </c>
      <c r="E88" s="41">
        <v>0</v>
      </c>
      <c r="F88" s="35">
        <v>0</v>
      </c>
      <c r="G88" s="35">
        <v>0</v>
      </c>
      <c r="H88" s="41">
        <v>0</v>
      </c>
      <c r="I88" s="41">
        <v>0</v>
      </c>
      <c r="J88" s="41">
        <f>(J$37+J$38+J$39)/J$7</f>
        <v>2.1638364575101816</v>
      </c>
      <c r="K88" s="35">
        <v>0</v>
      </c>
      <c r="L88" s="41">
        <v>0</v>
      </c>
      <c r="M88" s="41">
        <v>0</v>
      </c>
      <c r="N88" s="29"/>
      <c r="V88"/>
    </row>
    <row r="89" spans="1:23" ht="18.75" customHeight="1">
      <c r="A89" s="17" t="s">
        <v>93</v>
      </c>
      <c r="B89" s="41">
        <v>0</v>
      </c>
      <c r="C89" s="41">
        <v>0</v>
      </c>
      <c r="D89" s="41">
        <v>0</v>
      </c>
      <c r="E89" s="41">
        <v>0</v>
      </c>
      <c r="F89" s="35">
        <v>0</v>
      </c>
      <c r="G89" s="35">
        <v>0</v>
      </c>
      <c r="H89" s="41">
        <v>0</v>
      </c>
      <c r="I89" s="41">
        <v>0</v>
      </c>
      <c r="J89" s="41">
        <v>0</v>
      </c>
      <c r="K89" s="22">
        <f>(K$37+K$38+K$39)/K$7</f>
        <v>2.0687294682365036</v>
      </c>
      <c r="L89" s="41">
        <v>0</v>
      </c>
      <c r="M89" s="41">
        <v>0</v>
      </c>
      <c r="N89" s="26"/>
      <c r="W89"/>
    </row>
    <row r="90" spans="1:24" ht="18.75" customHeight="1">
      <c r="A90" s="17" t="s">
        <v>94</v>
      </c>
      <c r="B90" s="41">
        <v>0</v>
      </c>
      <c r="C90" s="41">
        <v>0</v>
      </c>
      <c r="D90" s="41">
        <v>0</v>
      </c>
      <c r="E90" s="41">
        <v>0</v>
      </c>
      <c r="F90" s="35">
        <v>0</v>
      </c>
      <c r="G90" s="35">
        <v>0</v>
      </c>
      <c r="H90" s="41">
        <v>0</v>
      </c>
      <c r="I90" s="41">
        <v>0</v>
      </c>
      <c r="J90" s="41">
        <v>0</v>
      </c>
      <c r="K90" s="41">
        <v>0</v>
      </c>
      <c r="L90" s="41">
        <f>(L$37+L$38+L$39)/L$7</f>
        <v>2.456765453355755</v>
      </c>
      <c r="M90" s="41">
        <v>0</v>
      </c>
      <c r="N90" s="59"/>
      <c r="X90"/>
    </row>
    <row r="91" spans="1:25" ht="18.75" customHeight="1">
      <c r="A91" s="34" t="s">
        <v>95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6">
        <f>(M$37+M$38+M$39)/M$7</f>
        <v>2.406794465934022</v>
      </c>
      <c r="N91" s="47"/>
      <c r="Y91"/>
    </row>
    <row r="92" spans="1:13" ht="81" customHeight="1">
      <c r="A92" s="75" t="s">
        <v>103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2017-03-28T14:40:12Z</dcterms:modified>
  <cp:category/>
  <cp:version/>
  <cp:contentType/>
  <cp:contentStatus/>
</cp:coreProperties>
</file>