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<sst xmlns="http://schemas.openxmlformats.org/spreadsheetml/2006/main" count="105" uniqueCount="103">
  <si>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</si>
  <si>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</si>
  <si>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</si>
  <si>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</si>
  <si>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</si>
  <si>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</si>
  <si>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</si>
  <si>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</si>
  <si>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</si>
  <si>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</si>
  <si>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</si>
  <si>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</si>
  <si>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</si>
  <si>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</si>
  <si>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</si>
  <si>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</si>
  <si>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</si>
  <si>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</si>
  <si>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</si>
  <si>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</si>
  <si>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</si>
  <si>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</si>
  <si>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</si>
  <si>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</si>
  <si>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</si>
  <si>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</si>
  <si>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</si>
  <si>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</si>
  <si>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</si>
  <si>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</si>
  <si>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</si>
  <si>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</si>
  <si>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</si>
  <si>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</si>
  <si>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</si>
  <si>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</si>
  <si>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</si>
  <si>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</si>
  <si>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</si>
  <si>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</si>
  <si>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</si>
  <si>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</si>
  <si>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</si>
  <si>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</si>
  <si>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</si>
  <si>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</si>
  <si>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</si>
  <si>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</si>
  <si>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</si>
  <si>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</si>
  <si>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</si>
  <si>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</si>
  <si>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</si>
  <si>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</si>
  <si>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</si>
  <si>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</si>
  <si>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</si>
  <si>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</si>
  <si>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</si>
  <si>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</si>
  <si>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</si>
  <si>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</si>
  <si>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</si>
  <si>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</si>
  <si>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</si>
  <si>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</si>
  <si>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</si>
  <si>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</si>
  <si>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</si>
  <si>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</si>
  <si>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</si>
  <si>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</si>
  <si>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</si>
  <si>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</si>
  <si>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</si>
  <si>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</si>
  <si>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</si>
  <si>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</si>
  <si>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</si>
  <si>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</si>
  <si>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</si>
  <si>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</si>
  <si>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</si>
  <si>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</si>
  <si>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</si>
  <si>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</si>
  <si>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</si>
  <si>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</si>
  <si>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</si>
  <si>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</si>
  <si>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</si>
  <si>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</si>
  <si>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</si>
  <si>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</si>
  <si>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</si>
  <si>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</si>
  <si>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</si>
  <si>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</si>
  <si>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</si>
  <si>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09/02/17 - VENCIMENTO 22/02/17</t>
  </si>
  <si>
    <t>5.3. Revisão de Remuneração pelo Transporte Coletivo (1)</t>
  </si>
  <si>
    <t>8. Tarifa de Remuneração por Passageiro (2)</t>
  </si>
  <si>
    <t>Nota:   (1) Revisão da rede da madrugada, mês de novembro/16, áreas 1.0, 2.0 e 5.0, empresas Spencer e Movebuss.
 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</si>
</sst>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1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1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1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526488</v>
      </c>
      <c r="C7" s="10">
        <f>C8+C20+C24</f>
        <v>382474</v>
      </c>
      <c r="D7" s="10">
        <f>D8+D20+D24</f>
        <v>390161</v>
      </c>
      <c r="E7" s="10">
        <f>E8+E20+E24</f>
        <v>57767</v>
      </c>
      <c r="F7" s="10">
        <f aca="true" t="shared" si="0" ref="F7:M7">F8+F20+F24</f>
        <v>330668</v>
      </c>
      <c r="G7" s="10">
        <f t="shared" si="0"/>
        <v>532957</v>
      </c>
      <c r="H7" s="10">
        <f t="shared" si="0"/>
        <v>488128</v>
      </c>
      <c r="I7" s="10">
        <f t="shared" si="0"/>
        <v>432173</v>
      </c>
      <c r="J7" s="10">
        <f t="shared" si="0"/>
        <v>311096</v>
      </c>
      <c r="K7" s="10">
        <f t="shared" si="0"/>
        <v>383763</v>
      </c>
      <c r="L7" s="10">
        <f t="shared" si="0"/>
        <v>156787</v>
      </c>
      <c r="M7" s="10">
        <f t="shared" si="0"/>
        <v>93885</v>
      </c>
      <c r="N7" s="10">
        <f>+N8+N20+N24</f>
        <v>4086347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251801</v>
      </c>
      <c r="C8" s="12">
        <f>+C9+C12+C16</f>
        <v>195989</v>
      </c>
      <c r="D8" s="12">
        <f>+D9+D12+D16</f>
        <v>213544</v>
      </c>
      <c r="E8" s="12">
        <f>+E9+E12+E16</f>
        <v>28632</v>
      </c>
      <c r="F8" s="12">
        <f aca="true" t="shared" si="1" ref="F8:M8">+F9+F12+F16</f>
        <v>168207</v>
      </c>
      <c r="G8" s="12">
        <f t="shared" si="1"/>
        <v>279137</v>
      </c>
      <c r="H8" s="12">
        <f t="shared" si="1"/>
        <v>246688</v>
      </c>
      <c r="I8" s="12">
        <f t="shared" si="1"/>
        <v>226695</v>
      </c>
      <c r="J8" s="12">
        <f t="shared" si="1"/>
        <v>162037</v>
      </c>
      <c r="K8" s="12">
        <f t="shared" si="1"/>
        <v>189955</v>
      </c>
      <c r="L8" s="12">
        <f t="shared" si="1"/>
        <v>86820</v>
      </c>
      <c r="M8" s="12">
        <f t="shared" si="1"/>
        <v>53745</v>
      </c>
      <c r="N8" s="12">
        <f>SUM(B8:M8)</f>
        <v>2103250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24970</v>
      </c>
      <c r="C9" s="14">
        <v>24561</v>
      </c>
      <c r="D9" s="14">
        <v>16504</v>
      </c>
      <c r="E9" s="14">
        <v>2255</v>
      </c>
      <c r="F9" s="14">
        <v>14051</v>
      </c>
      <c r="G9" s="14">
        <v>26821</v>
      </c>
      <c r="H9" s="14">
        <v>31575</v>
      </c>
      <c r="I9" s="14">
        <v>15742</v>
      </c>
      <c r="J9" s="14">
        <v>19637</v>
      </c>
      <c r="K9" s="14">
        <v>16787</v>
      </c>
      <c r="L9" s="14">
        <v>10905</v>
      </c>
      <c r="M9" s="14">
        <v>6946</v>
      </c>
      <c r="N9" s="12">
        <f aca="true" t="shared" si="2" ref="N9:N19">SUM(B9:M9)</f>
        <v>210754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24970</v>
      </c>
      <c r="C10" s="14">
        <f>+C9-C11</f>
        <v>24561</v>
      </c>
      <c r="D10" s="14">
        <f>+D9-D11</f>
        <v>16504</v>
      </c>
      <c r="E10" s="14">
        <f>+E9-E11</f>
        <v>2255</v>
      </c>
      <c r="F10" s="14">
        <f aca="true" t="shared" si="3" ref="F10:M10">+F9-F11</f>
        <v>14051</v>
      </c>
      <c r="G10" s="14">
        <f t="shared" si="3"/>
        <v>26821</v>
      </c>
      <c r="H10" s="14">
        <f t="shared" si="3"/>
        <v>31575</v>
      </c>
      <c r="I10" s="14">
        <f t="shared" si="3"/>
        <v>15742</v>
      </c>
      <c r="J10" s="14">
        <f t="shared" si="3"/>
        <v>19637</v>
      </c>
      <c r="K10" s="14">
        <f t="shared" si="3"/>
        <v>16787</v>
      </c>
      <c r="L10" s="14">
        <f t="shared" si="3"/>
        <v>10905</v>
      </c>
      <c r="M10" s="14">
        <f t="shared" si="3"/>
        <v>6946</v>
      </c>
      <c r="N10" s="12">
        <f t="shared" si="2"/>
        <v>210754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198831</v>
      </c>
      <c r="C12" s="14">
        <f>C13+C14+C15</f>
        <v>152833</v>
      </c>
      <c r="D12" s="14">
        <f>D13+D14+D15</f>
        <v>177478</v>
      </c>
      <c r="E12" s="14">
        <f>E13+E14+E15</f>
        <v>23751</v>
      </c>
      <c r="F12" s="14">
        <f aca="true" t="shared" si="4" ref="F12:M12">F13+F14+F15</f>
        <v>137546</v>
      </c>
      <c r="G12" s="14">
        <f t="shared" si="4"/>
        <v>224079</v>
      </c>
      <c r="H12" s="14">
        <f t="shared" si="4"/>
        <v>190850</v>
      </c>
      <c r="I12" s="14">
        <f t="shared" si="4"/>
        <v>185978</v>
      </c>
      <c r="J12" s="14">
        <f t="shared" si="4"/>
        <v>125073</v>
      </c>
      <c r="K12" s="14">
        <f t="shared" si="4"/>
        <v>149565</v>
      </c>
      <c r="L12" s="14">
        <f t="shared" si="4"/>
        <v>67464</v>
      </c>
      <c r="M12" s="14">
        <f t="shared" si="4"/>
        <v>42207</v>
      </c>
      <c r="N12" s="12">
        <f t="shared" si="2"/>
        <v>1675655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102058</v>
      </c>
      <c r="C13" s="14">
        <v>79761</v>
      </c>
      <c r="D13" s="14">
        <v>88066</v>
      </c>
      <c r="E13" s="14">
        <v>12205</v>
      </c>
      <c r="F13" s="14">
        <v>68942</v>
      </c>
      <c r="G13" s="14">
        <v>114290</v>
      </c>
      <c r="H13" s="14">
        <v>102394</v>
      </c>
      <c r="I13" s="14">
        <v>96914</v>
      </c>
      <c r="J13" s="14">
        <v>63582</v>
      </c>
      <c r="K13" s="14">
        <v>75725</v>
      </c>
      <c r="L13" s="14">
        <v>33478</v>
      </c>
      <c r="M13" s="14">
        <v>20431</v>
      </c>
      <c r="N13" s="12">
        <f t="shared" si="2"/>
        <v>857846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93856</v>
      </c>
      <c r="C14" s="14">
        <v>69657</v>
      </c>
      <c r="D14" s="14">
        <v>87302</v>
      </c>
      <c r="E14" s="14">
        <v>11023</v>
      </c>
      <c r="F14" s="14">
        <v>66166</v>
      </c>
      <c r="G14" s="14">
        <v>104565</v>
      </c>
      <c r="H14" s="14">
        <v>84746</v>
      </c>
      <c r="I14" s="14">
        <v>87257</v>
      </c>
      <c r="J14" s="14">
        <v>59519</v>
      </c>
      <c r="K14" s="14">
        <v>72010</v>
      </c>
      <c r="L14" s="14">
        <v>32877</v>
      </c>
      <c r="M14" s="14">
        <v>21299</v>
      </c>
      <c r="N14" s="12">
        <f t="shared" si="2"/>
        <v>790277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2917</v>
      </c>
      <c r="C15" s="14">
        <v>3415</v>
      </c>
      <c r="D15" s="14">
        <v>2110</v>
      </c>
      <c r="E15" s="14">
        <v>523</v>
      </c>
      <c r="F15" s="14">
        <v>2438</v>
      </c>
      <c r="G15" s="14">
        <v>5224</v>
      </c>
      <c r="H15" s="14">
        <v>3710</v>
      </c>
      <c r="I15" s="14">
        <v>1807</v>
      </c>
      <c r="J15" s="14">
        <v>1972</v>
      </c>
      <c r="K15" s="14">
        <v>1830</v>
      </c>
      <c r="L15" s="14">
        <v>1109</v>
      </c>
      <c r="M15" s="14">
        <v>477</v>
      </c>
      <c r="N15" s="12">
        <f t="shared" si="2"/>
        <v>27532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28000</v>
      </c>
      <c r="C16" s="14">
        <f>C17+C18+C19</f>
        <v>18595</v>
      </c>
      <c r="D16" s="14">
        <f>D17+D18+D19</f>
        <v>19562</v>
      </c>
      <c r="E16" s="14">
        <f>E17+E18+E19</f>
        <v>2626</v>
      </c>
      <c r="F16" s="14">
        <f aca="true" t="shared" si="5" ref="F16:M16">F17+F18+F19</f>
        <v>16610</v>
      </c>
      <c r="G16" s="14">
        <f t="shared" si="5"/>
        <v>28237</v>
      </c>
      <c r="H16" s="14">
        <f t="shared" si="5"/>
        <v>24263</v>
      </c>
      <c r="I16" s="14">
        <f t="shared" si="5"/>
        <v>24975</v>
      </c>
      <c r="J16" s="14">
        <f t="shared" si="5"/>
        <v>17327</v>
      </c>
      <c r="K16" s="14">
        <f t="shared" si="5"/>
        <v>23603</v>
      </c>
      <c r="L16" s="14">
        <f t="shared" si="5"/>
        <v>8451</v>
      </c>
      <c r="M16" s="14">
        <f t="shared" si="5"/>
        <v>4592</v>
      </c>
      <c r="N16" s="12">
        <f t="shared" si="2"/>
        <v>216841</v>
      </c>
    </row>
    <row r="17" spans="1:25" ht="18.75" customHeight="1">
      <c r="A17" s="15" t="s">
        <v>16</v>
      </c>
      <c r="B17" s="14">
        <v>21130</v>
      </c>
      <c r="C17" s="14">
        <v>14453</v>
      </c>
      <c r="D17" s="14">
        <v>13992</v>
      </c>
      <c r="E17" s="14">
        <v>1925</v>
      </c>
      <c r="F17" s="14">
        <v>12168</v>
      </c>
      <c r="G17" s="14">
        <v>21145</v>
      </c>
      <c r="H17" s="14">
        <v>18261</v>
      </c>
      <c r="I17" s="14">
        <v>19573</v>
      </c>
      <c r="J17" s="14">
        <v>12967</v>
      </c>
      <c r="K17" s="14">
        <v>18231</v>
      </c>
      <c r="L17" s="14">
        <v>6406</v>
      </c>
      <c r="M17" s="14">
        <v>3327</v>
      </c>
      <c r="N17" s="12">
        <f t="shared" si="2"/>
        <v>163578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6839</v>
      </c>
      <c r="C18" s="14">
        <v>4103</v>
      </c>
      <c r="D18" s="14">
        <v>5561</v>
      </c>
      <c r="E18" s="14">
        <v>701</v>
      </c>
      <c r="F18" s="14">
        <v>4431</v>
      </c>
      <c r="G18" s="14">
        <v>7043</v>
      </c>
      <c r="H18" s="14">
        <v>5973</v>
      </c>
      <c r="I18" s="14">
        <v>5388</v>
      </c>
      <c r="J18" s="14">
        <v>4352</v>
      </c>
      <c r="K18" s="14">
        <v>5361</v>
      </c>
      <c r="L18" s="14">
        <v>2043</v>
      </c>
      <c r="M18" s="14">
        <v>1259</v>
      </c>
      <c r="N18" s="12">
        <f t="shared" si="2"/>
        <v>53054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31</v>
      </c>
      <c r="C19" s="14">
        <v>39</v>
      </c>
      <c r="D19" s="14">
        <v>9</v>
      </c>
      <c r="E19" s="14">
        <v>0</v>
      </c>
      <c r="F19" s="14">
        <v>11</v>
      </c>
      <c r="G19" s="14">
        <v>49</v>
      </c>
      <c r="H19" s="14">
        <v>29</v>
      </c>
      <c r="I19" s="14">
        <v>14</v>
      </c>
      <c r="J19" s="14">
        <v>8</v>
      </c>
      <c r="K19" s="14">
        <v>11</v>
      </c>
      <c r="L19" s="14">
        <v>2</v>
      </c>
      <c r="M19" s="14">
        <v>6</v>
      </c>
      <c r="N19" s="12">
        <f t="shared" si="2"/>
        <v>209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149183</v>
      </c>
      <c r="C20" s="18">
        <f>C21+C22+C23</f>
        <v>92527</v>
      </c>
      <c r="D20" s="18">
        <f>D21+D22+D23</f>
        <v>86764</v>
      </c>
      <c r="E20" s="18">
        <f>E21+E22+E23</f>
        <v>12977</v>
      </c>
      <c r="F20" s="18">
        <f aca="true" t="shared" si="6" ref="F20:M20">F21+F22+F23</f>
        <v>75669</v>
      </c>
      <c r="G20" s="18">
        <f t="shared" si="6"/>
        <v>120234</v>
      </c>
      <c r="H20" s="18">
        <f t="shared" si="6"/>
        <v>126078</v>
      </c>
      <c r="I20" s="18">
        <f t="shared" si="6"/>
        <v>117014</v>
      </c>
      <c r="J20" s="18">
        <f t="shared" si="6"/>
        <v>78254</v>
      </c>
      <c r="K20" s="18">
        <f t="shared" si="6"/>
        <v>117590</v>
      </c>
      <c r="L20" s="18">
        <f t="shared" si="6"/>
        <v>45153</v>
      </c>
      <c r="M20" s="18">
        <f t="shared" si="6"/>
        <v>25928</v>
      </c>
      <c r="N20" s="12">
        <f aca="true" t="shared" si="7" ref="N20:N26">SUM(B20:M20)</f>
        <v>1047371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82292</v>
      </c>
      <c r="C21" s="14">
        <v>54701</v>
      </c>
      <c r="D21" s="14">
        <v>49695</v>
      </c>
      <c r="E21" s="14">
        <v>7714</v>
      </c>
      <c r="F21" s="14">
        <v>43549</v>
      </c>
      <c r="G21" s="14">
        <v>70136</v>
      </c>
      <c r="H21" s="14">
        <v>75182</v>
      </c>
      <c r="I21" s="14">
        <v>67705</v>
      </c>
      <c r="J21" s="14">
        <v>44462</v>
      </c>
      <c r="K21" s="14">
        <v>64360</v>
      </c>
      <c r="L21" s="14">
        <v>24978</v>
      </c>
      <c r="M21" s="14">
        <v>13750</v>
      </c>
      <c r="N21" s="12">
        <f t="shared" si="7"/>
        <v>598524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65322</v>
      </c>
      <c r="C22" s="14">
        <v>36468</v>
      </c>
      <c r="D22" s="14">
        <v>36285</v>
      </c>
      <c r="E22" s="14">
        <v>5075</v>
      </c>
      <c r="F22" s="14">
        <v>31182</v>
      </c>
      <c r="G22" s="14">
        <v>48228</v>
      </c>
      <c r="H22" s="14">
        <v>49400</v>
      </c>
      <c r="I22" s="14">
        <v>48367</v>
      </c>
      <c r="J22" s="14">
        <v>32943</v>
      </c>
      <c r="K22" s="14">
        <v>52165</v>
      </c>
      <c r="L22" s="14">
        <v>19708</v>
      </c>
      <c r="M22" s="14">
        <v>11927</v>
      </c>
      <c r="N22" s="12">
        <f t="shared" si="7"/>
        <v>437070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1569</v>
      </c>
      <c r="C23" s="14">
        <v>1358</v>
      </c>
      <c r="D23" s="14">
        <v>784</v>
      </c>
      <c r="E23" s="14">
        <v>188</v>
      </c>
      <c r="F23" s="14">
        <v>938</v>
      </c>
      <c r="G23" s="14">
        <v>1870</v>
      </c>
      <c r="H23" s="14">
        <v>1496</v>
      </c>
      <c r="I23" s="14">
        <v>942</v>
      </c>
      <c r="J23" s="14">
        <v>849</v>
      </c>
      <c r="K23" s="14">
        <v>1065</v>
      </c>
      <c r="L23" s="14">
        <v>467</v>
      </c>
      <c r="M23" s="14">
        <v>251</v>
      </c>
      <c r="N23" s="12">
        <f t="shared" si="7"/>
        <v>11777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125504</v>
      </c>
      <c r="C24" s="14">
        <f>C25+C26</f>
        <v>93958</v>
      </c>
      <c r="D24" s="14">
        <f>D25+D26</f>
        <v>89853</v>
      </c>
      <c r="E24" s="14">
        <f>E25+E26</f>
        <v>16158</v>
      </c>
      <c r="F24" s="14">
        <f aca="true" t="shared" si="8" ref="F24:M24">F25+F26</f>
        <v>86792</v>
      </c>
      <c r="G24" s="14">
        <f t="shared" si="8"/>
        <v>133586</v>
      </c>
      <c r="H24" s="14">
        <f t="shared" si="8"/>
        <v>115362</v>
      </c>
      <c r="I24" s="14">
        <f t="shared" si="8"/>
        <v>88464</v>
      </c>
      <c r="J24" s="14">
        <f t="shared" si="8"/>
        <v>70805</v>
      </c>
      <c r="K24" s="14">
        <f t="shared" si="8"/>
        <v>76218</v>
      </c>
      <c r="L24" s="14">
        <f t="shared" si="8"/>
        <v>24814</v>
      </c>
      <c r="M24" s="14">
        <f t="shared" si="8"/>
        <v>14212</v>
      </c>
      <c r="N24" s="12">
        <f t="shared" si="7"/>
        <v>935726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80973</v>
      </c>
      <c r="C25" s="14">
        <v>64217</v>
      </c>
      <c r="D25" s="14">
        <v>60942</v>
      </c>
      <c r="E25" s="14">
        <v>11621</v>
      </c>
      <c r="F25" s="14">
        <v>58323</v>
      </c>
      <c r="G25" s="14">
        <v>92902</v>
      </c>
      <c r="H25" s="14">
        <v>83184</v>
      </c>
      <c r="I25" s="14">
        <v>58857</v>
      </c>
      <c r="J25" s="14">
        <v>50613</v>
      </c>
      <c r="K25" s="14">
        <v>50943</v>
      </c>
      <c r="L25" s="14">
        <v>17158</v>
      </c>
      <c r="M25" s="14">
        <v>8618</v>
      </c>
      <c r="N25" s="12">
        <f t="shared" si="7"/>
        <v>638351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44531</v>
      </c>
      <c r="C26" s="14">
        <v>29741</v>
      </c>
      <c r="D26" s="14">
        <v>28911</v>
      </c>
      <c r="E26" s="14">
        <v>4537</v>
      </c>
      <c r="F26" s="14">
        <v>28469</v>
      </c>
      <c r="G26" s="14">
        <v>40684</v>
      </c>
      <c r="H26" s="14">
        <v>32178</v>
      </c>
      <c r="I26" s="14">
        <v>29607</v>
      </c>
      <c r="J26" s="14">
        <v>20192</v>
      </c>
      <c r="K26" s="14">
        <v>25275</v>
      </c>
      <c r="L26" s="14">
        <v>7656</v>
      </c>
      <c r="M26" s="14">
        <v>5594</v>
      </c>
      <c r="N26" s="12">
        <f t="shared" si="7"/>
        <v>297375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1068345.17862448</v>
      </c>
      <c r="C36" s="60">
        <f aca="true" t="shared" si="11" ref="C36:M36">C37+C38+C39+C40</f>
        <v>749949.618457</v>
      </c>
      <c r="D36" s="60">
        <f t="shared" si="11"/>
        <v>718190.70875805</v>
      </c>
      <c r="E36" s="60">
        <f t="shared" si="11"/>
        <v>145862.02751279998</v>
      </c>
      <c r="F36" s="60">
        <f t="shared" si="11"/>
        <v>700744.5213894001</v>
      </c>
      <c r="G36" s="60">
        <f t="shared" si="11"/>
        <v>895578.3178000001</v>
      </c>
      <c r="H36" s="60">
        <f t="shared" si="11"/>
        <v>960067.7552</v>
      </c>
      <c r="I36" s="60">
        <f t="shared" si="11"/>
        <v>829687.6043414</v>
      </c>
      <c r="J36" s="60">
        <f t="shared" si="11"/>
        <v>672696.6985928001</v>
      </c>
      <c r="K36" s="60">
        <f t="shared" si="11"/>
        <v>793403.37384688</v>
      </c>
      <c r="L36" s="60">
        <f t="shared" si="11"/>
        <v>384855.48331541</v>
      </c>
      <c r="M36" s="60">
        <f t="shared" si="11"/>
        <v>225759.37210560002</v>
      </c>
      <c r="N36" s="60">
        <f>N37+N38+N39+N40</f>
        <v>8145140.65994382</v>
      </c>
    </row>
    <row r="37" spans="1:14" ht="18.75" customHeight="1">
      <c r="A37" s="57" t="s">
        <v>54</v>
      </c>
      <c r="B37" s="54">
        <f aca="true" t="shared" si="12" ref="B37:M37">B29*B7</f>
        <v>1068349.4496</v>
      </c>
      <c r="C37" s="54">
        <f t="shared" si="12"/>
        <v>749802.0296</v>
      </c>
      <c r="D37" s="54">
        <f t="shared" si="12"/>
        <v>708064.1828</v>
      </c>
      <c r="E37" s="54">
        <f t="shared" si="12"/>
        <v>145578.61669999998</v>
      </c>
      <c r="F37" s="54">
        <f t="shared" si="12"/>
        <v>700685.4920000001</v>
      </c>
      <c r="G37" s="54">
        <f t="shared" si="12"/>
        <v>895634.2385000001</v>
      </c>
      <c r="H37" s="54">
        <f t="shared" si="12"/>
        <v>959903.7119999999</v>
      </c>
      <c r="I37" s="54">
        <f t="shared" si="12"/>
        <v>829599.2908</v>
      </c>
      <c r="J37" s="54">
        <f t="shared" si="12"/>
        <v>672558.4424</v>
      </c>
      <c r="K37" s="54">
        <f t="shared" si="12"/>
        <v>793199.7447</v>
      </c>
      <c r="L37" s="54">
        <f t="shared" si="12"/>
        <v>384739.6193</v>
      </c>
      <c r="M37" s="54">
        <f t="shared" si="12"/>
        <v>225727.7055</v>
      </c>
      <c r="N37" s="56">
        <f>SUM(B37:M37)</f>
        <v>8133842.5239</v>
      </c>
    </row>
    <row r="38" spans="1:14" ht="18.75" customHeight="1">
      <c r="A38" s="57" t="s">
        <v>55</v>
      </c>
      <c r="B38" s="54">
        <f aca="true" t="shared" si="13" ref="B38:M38">B30*B7</f>
        <v>-3261.3509755200002</v>
      </c>
      <c r="C38" s="54">
        <f t="shared" si="13"/>
        <v>-2244.931143</v>
      </c>
      <c r="D38" s="54">
        <f t="shared" si="13"/>
        <v>-2165.37404195</v>
      </c>
      <c r="E38" s="54">
        <f t="shared" si="13"/>
        <v>-362.8691872</v>
      </c>
      <c r="F38" s="54">
        <f t="shared" si="13"/>
        <v>-2102.3706106</v>
      </c>
      <c r="G38" s="54">
        <f t="shared" si="13"/>
        <v>-2718.0807</v>
      </c>
      <c r="H38" s="54">
        <f t="shared" si="13"/>
        <v>-2733.5168</v>
      </c>
      <c r="I38" s="54">
        <f t="shared" si="13"/>
        <v>-2458.2864586</v>
      </c>
      <c r="J38" s="54">
        <f t="shared" si="13"/>
        <v>-1980.3438072000001</v>
      </c>
      <c r="K38" s="54">
        <f t="shared" si="13"/>
        <v>-2398.61085312</v>
      </c>
      <c r="L38" s="54">
        <f t="shared" si="13"/>
        <v>-1155.29598459</v>
      </c>
      <c r="M38" s="54">
        <f t="shared" si="13"/>
        <v>-687.3733944</v>
      </c>
      <c r="N38" s="25">
        <f>SUM(B38:M38)</f>
        <v>-24268.403956180002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10130.5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-90984.08</v>
      </c>
      <c r="C42" s="25">
        <f aca="true" t="shared" si="15" ref="C42:M42">+C43+C46+C54+C55</f>
        <v>-90666.61</v>
      </c>
      <c r="D42" s="25">
        <f t="shared" si="15"/>
        <v>-62715.2</v>
      </c>
      <c r="E42" s="25">
        <f t="shared" si="15"/>
        <v>-9069</v>
      </c>
      <c r="F42" s="25">
        <f t="shared" si="15"/>
        <v>-53393.8</v>
      </c>
      <c r="G42" s="25">
        <f t="shared" si="15"/>
        <v>-101919.8</v>
      </c>
      <c r="H42" s="25">
        <f t="shared" si="15"/>
        <v>-115470.44</v>
      </c>
      <c r="I42" s="25">
        <f t="shared" si="15"/>
        <v>-59819.6</v>
      </c>
      <c r="J42" s="25">
        <f t="shared" si="15"/>
        <v>-74620.6</v>
      </c>
      <c r="K42" s="25">
        <f t="shared" si="15"/>
        <v>-63790.6</v>
      </c>
      <c r="L42" s="25">
        <f t="shared" si="15"/>
        <v>-41439</v>
      </c>
      <c r="M42" s="25">
        <f t="shared" si="15"/>
        <v>-26394.8</v>
      </c>
      <c r="N42" s="25">
        <f>+N43+N46+N54+N55</f>
        <v>-790283.5299999999</v>
      </c>
    </row>
    <row r="43" spans="1:14" ht="18.75" customHeight="1">
      <c r="A43" s="17" t="s">
        <v>59</v>
      </c>
      <c r="B43" s="26">
        <f>B44+B45</f>
        <v>-94886</v>
      </c>
      <c r="C43" s="26">
        <f>C44+C45</f>
        <v>-93331.8</v>
      </c>
      <c r="D43" s="26">
        <f>D44+D45</f>
        <v>-62715.2</v>
      </c>
      <c r="E43" s="26">
        <f>E44+E45</f>
        <v>-8569</v>
      </c>
      <c r="F43" s="26">
        <f aca="true" t="shared" si="16" ref="F43:M43">F44+F45</f>
        <v>-53393.8</v>
      </c>
      <c r="G43" s="26">
        <f t="shared" si="16"/>
        <v>-101919.8</v>
      </c>
      <c r="H43" s="26">
        <f t="shared" si="16"/>
        <v>-119985</v>
      </c>
      <c r="I43" s="26">
        <f t="shared" si="16"/>
        <v>-59819.6</v>
      </c>
      <c r="J43" s="26">
        <f t="shared" si="16"/>
        <v>-74620.6</v>
      </c>
      <c r="K43" s="26">
        <f t="shared" si="16"/>
        <v>-63790.6</v>
      </c>
      <c r="L43" s="26">
        <f t="shared" si="16"/>
        <v>-41439</v>
      </c>
      <c r="M43" s="26">
        <f t="shared" si="16"/>
        <v>-26394.8</v>
      </c>
      <c r="N43" s="25">
        <f aca="true" t="shared" si="17" ref="N43:N55">SUM(B43:M43)</f>
        <v>-800865.2</v>
      </c>
    </row>
    <row r="44" spans="1:25" ht="18.75" customHeight="1">
      <c r="A44" s="13" t="s">
        <v>60</v>
      </c>
      <c r="B44" s="20">
        <f>ROUND(-B9*$D$3,2)</f>
        <v>-94886</v>
      </c>
      <c r="C44" s="20">
        <f>ROUND(-C9*$D$3,2)</f>
        <v>-93331.8</v>
      </c>
      <c r="D44" s="20">
        <f>ROUND(-D9*$D$3,2)</f>
        <v>-62715.2</v>
      </c>
      <c r="E44" s="20">
        <f>ROUND(-E9*$D$3,2)</f>
        <v>-8569</v>
      </c>
      <c r="F44" s="20">
        <f aca="true" t="shared" si="18" ref="F44:M44">ROUND(-F9*$D$3,2)</f>
        <v>-53393.8</v>
      </c>
      <c r="G44" s="20">
        <f t="shared" si="18"/>
        <v>-101919.8</v>
      </c>
      <c r="H44" s="20">
        <f t="shared" si="18"/>
        <v>-119985</v>
      </c>
      <c r="I44" s="20">
        <f t="shared" si="18"/>
        <v>-59819.6</v>
      </c>
      <c r="J44" s="20">
        <f t="shared" si="18"/>
        <v>-74620.6</v>
      </c>
      <c r="K44" s="20">
        <f t="shared" si="18"/>
        <v>-63790.6</v>
      </c>
      <c r="L44" s="20">
        <f t="shared" si="18"/>
        <v>-41439</v>
      </c>
      <c r="M44" s="20">
        <f t="shared" si="18"/>
        <v>-26394.8</v>
      </c>
      <c r="N44" s="46">
        <f t="shared" si="17"/>
        <v>-800865.2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3901.92</v>
      </c>
      <c r="C54" s="27">
        <v>2665.19</v>
      </c>
      <c r="D54" s="27">
        <v>0</v>
      </c>
      <c r="E54" s="27">
        <v>0</v>
      </c>
      <c r="F54" s="27">
        <v>0</v>
      </c>
      <c r="G54" s="27">
        <v>0</v>
      </c>
      <c r="H54" s="27">
        <v>4514.56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11081.670000000002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977361.0986244801</v>
      </c>
      <c r="C57" s="29">
        <f t="shared" si="21"/>
        <v>659283.008457</v>
      </c>
      <c r="D57" s="29">
        <f t="shared" si="21"/>
        <v>655475.50875805</v>
      </c>
      <c r="E57" s="29">
        <f t="shared" si="21"/>
        <v>136793.02751279998</v>
      </c>
      <c r="F57" s="29">
        <f t="shared" si="21"/>
        <v>647350.7213894001</v>
      </c>
      <c r="G57" s="29">
        <f t="shared" si="21"/>
        <v>793658.5178</v>
      </c>
      <c r="H57" s="29">
        <f t="shared" si="21"/>
        <v>844597.3152000001</v>
      </c>
      <c r="I57" s="29">
        <f t="shared" si="21"/>
        <v>769868.0043414</v>
      </c>
      <c r="J57" s="29">
        <f t="shared" si="21"/>
        <v>598076.0985928001</v>
      </c>
      <c r="K57" s="29">
        <f t="shared" si="21"/>
        <v>729612.7738468801</v>
      </c>
      <c r="L57" s="29">
        <f t="shared" si="21"/>
        <v>343416.48331541</v>
      </c>
      <c r="M57" s="29">
        <f t="shared" si="21"/>
        <v>199364.57210560003</v>
      </c>
      <c r="N57" s="29">
        <f>SUM(B57:M57)</f>
        <v>7354857.12994382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977361.1</v>
      </c>
      <c r="C60" s="36">
        <f aca="true" t="shared" si="22" ref="C60:M60">SUM(C61:C74)</f>
        <v>659283.02</v>
      </c>
      <c r="D60" s="36">
        <f t="shared" si="22"/>
        <v>655475.51</v>
      </c>
      <c r="E60" s="36">
        <f t="shared" si="22"/>
        <v>136793.03</v>
      </c>
      <c r="F60" s="36">
        <f t="shared" si="22"/>
        <v>647350.72</v>
      </c>
      <c r="G60" s="36">
        <f t="shared" si="22"/>
        <v>793658.52</v>
      </c>
      <c r="H60" s="36">
        <f t="shared" si="22"/>
        <v>844597.31</v>
      </c>
      <c r="I60" s="36">
        <f t="shared" si="22"/>
        <v>769868</v>
      </c>
      <c r="J60" s="36">
        <f t="shared" si="22"/>
        <v>598076.1</v>
      </c>
      <c r="K60" s="36">
        <f t="shared" si="22"/>
        <v>729612.77</v>
      </c>
      <c r="L60" s="36">
        <f t="shared" si="22"/>
        <v>343416.48</v>
      </c>
      <c r="M60" s="36">
        <f t="shared" si="22"/>
        <v>199364.58</v>
      </c>
      <c r="N60" s="29">
        <f>SUM(N61:N74)</f>
        <v>7354857.140000001</v>
      </c>
    </row>
    <row r="61" spans="1:15" ht="18.75" customHeight="1">
      <c r="A61" s="17" t="s">
        <v>73</v>
      </c>
      <c r="B61" s="36">
        <v>193035.5</v>
      </c>
      <c r="C61" s="36">
        <v>195048.46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388083.95999999996</v>
      </c>
      <c r="O61"/>
    </row>
    <row r="62" spans="1:15" ht="18.75" customHeight="1">
      <c r="A62" s="17" t="s">
        <v>74</v>
      </c>
      <c r="B62" s="36">
        <v>784325.6</v>
      </c>
      <c r="C62" s="36">
        <v>464234.56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1248560.16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655475.51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655475.51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136793.03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136793.03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647350.72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647350.72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793658.52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793658.52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660096.28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660096.28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184501.03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184501.03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769868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769868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598076.1</v>
      </c>
      <c r="K70" s="35">
        <v>0</v>
      </c>
      <c r="L70" s="35">
        <v>0</v>
      </c>
      <c r="M70" s="35">
        <v>0</v>
      </c>
      <c r="N70" s="29">
        <f t="shared" si="23"/>
        <v>598076.1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729612.77</v>
      </c>
      <c r="L71" s="35">
        <v>0</v>
      </c>
      <c r="M71" s="61"/>
      <c r="N71" s="26">
        <f t="shared" si="23"/>
        <v>729612.77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343416.48</v>
      </c>
      <c r="M72" s="35">
        <v>0</v>
      </c>
      <c r="N72" s="29">
        <f t="shared" si="23"/>
        <v>343416.48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199364.58</v>
      </c>
      <c r="N73" s="26">
        <f t="shared" si="23"/>
        <v>199364.58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2.2725002121640734</v>
      </c>
      <c r="C78" s="44">
        <v>2.2350955945069075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1.9786899768803097</v>
      </c>
      <c r="C79" s="44">
        <v>1.8662692821486324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1.8147898143536898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2.5250061023213943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2.1191785155787684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1.6803950746495497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1.9767116480372942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1.933121463449922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1.919804347660312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2.1623444164913725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2.06743061172359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2.454638989938005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2.4046372914267455</v>
      </c>
      <c r="N90" s="50"/>
      <c r="Y90"/>
    </row>
    <row r="91" spans="1:13" ht="35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2017-02-21T14:14:26Z</dcterms:modified>
  <cp:category/>
  <cp:version/>
  <cp:contentType/>
  <cp:contentStatus/>
</cp:coreProperties>
</file>