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<sst xmlns="http://schemas.openxmlformats.org/spreadsheetml/2006/main" count="105" uniqueCount="103">
  <si>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</si>
  <si>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</si>
  <si>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</si>
  <si>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</si>
  <si>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</si>
  <si>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</si>
  <si>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</si>
  <si>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</si>
  <si>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</si>
  <si>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</si>
  <si>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</si>
  <si>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</si>
  <si>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</si>
  <si>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</si>
  <si>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</si>
  <si>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</si>
  <si>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</si>
  <si>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</si>
  <si>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</si>
  <si>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</si>
  <si>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</si>
  <si>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</si>
  <si>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</si>
  <si>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</si>
  <si>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</si>
  <si>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</si>
  <si>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</si>
  <si>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</si>
  <si>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</si>
  <si>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</si>
  <si>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</si>
  <si>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</si>
  <si>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</si>
  <si>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</si>
  <si>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</si>
  <si>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</si>
  <si>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</si>
  <si>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</si>
  <si>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</si>
  <si>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</si>
  <si>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</si>
  <si>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</si>
  <si>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</si>
  <si>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</si>
  <si>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</si>
  <si>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</si>
  <si>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</si>
  <si>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</si>
  <si>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</si>
  <si>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</si>
  <si>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</si>
  <si>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</si>
  <si>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</si>
  <si>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</si>
  <si>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</si>
  <si>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</si>
  <si>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</si>
  <si>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</si>
  <si>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</si>
  <si>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</si>
  <si>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</si>
  <si>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</si>
  <si>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</si>
  <si>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</si>
  <si>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</si>
  <si>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</si>
  <si>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</si>
  <si>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</si>
  <si>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</si>
  <si>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</si>
  <si>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</si>
  <si>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</si>
  <si>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</si>
  <si>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</si>
  <si>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</si>
  <si>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</si>
  <si>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</si>
  <si>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</si>
  <si>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</si>
  <si>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</si>
  <si>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</si>
  <si>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</si>
  <si>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</si>
  <si>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</si>
  <si>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</si>
  <si>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</si>
  <si>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</si>
  <si>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</si>
  <si>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</si>
  <si>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</si>
  <si>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</si>
  <si>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</si>
  <si>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</si>
  <si>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</si>
  <si>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</si>
  <si>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</si>
  <si>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</si>
  <si>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</si>
  <si>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</si>
  <si>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</si>
  <si>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</si>
  <si>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</si>
  <si>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05/02/17 - VENCIMENTO 16/02/17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</si>
</sst>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220048</v>
      </c>
      <c r="C7" s="10">
        <f>C8+C20+C24</f>
        <v>143230</v>
      </c>
      <c r="D7" s="10">
        <f>D8+D20+D24</f>
        <v>173705</v>
      </c>
      <c r="E7" s="10">
        <f>E8+E20+E24</f>
        <v>22658</v>
      </c>
      <c r="F7" s="10">
        <f aca="true" t="shared" si="0" ref="F7:M7">F8+F20+F24</f>
        <v>147804</v>
      </c>
      <c r="G7" s="10">
        <f t="shared" si="0"/>
        <v>215042</v>
      </c>
      <c r="H7" s="10">
        <f t="shared" si="0"/>
        <v>181359</v>
      </c>
      <c r="I7" s="10">
        <f t="shared" si="0"/>
        <v>196639</v>
      </c>
      <c r="J7" s="10">
        <f t="shared" si="0"/>
        <v>136486</v>
      </c>
      <c r="K7" s="10">
        <f t="shared" si="0"/>
        <v>185236</v>
      </c>
      <c r="L7" s="10">
        <f t="shared" si="0"/>
        <v>56582</v>
      </c>
      <c r="M7" s="10">
        <f t="shared" si="0"/>
        <v>30339</v>
      </c>
      <c r="N7" s="10">
        <f>+N8+N20+N24</f>
        <v>1709128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112325</v>
      </c>
      <c r="C8" s="12">
        <f>+C9+C12+C16</f>
        <v>75688</v>
      </c>
      <c r="D8" s="12">
        <f>+D9+D12+D16</f>
        <v>94747</v>
      </c>
      <c r="E8" s="12">
        <f>+E9+E12+E16</f>
        <v>11448</v>
      </c>
      <c r="F8" s="12">
        <f aca="true" t="shared" si="1" ref="F8:M8">+F9+F12+F16</f>
        <v>75978</v>
      </c>
      <c r="G8" s="12">
        <f t="shared" si="1"/>
        <v>115234</v>
      </c>
      <c r="H8" s="12">
        <f t="shared" si="1"/>
        <v>95960</v>
      </c>
      <c r="I8" s="12">
        <f t="shared" si="1"/>
        <v>104561</v>
      </c>
      <c r="J8" s="12">
        <f t="shared" si="1"/>
        <v>73836</v>
      </c>
      <c r="K8" s="12">
        <f t="shared" si="1"/>
        <v>96882</v>
      </c>
      <c r="L8" s="12">
        <f t="shared" si="1"/>
        <v>32484</v>
      </c>
      <c r="M8" s="12">
        <f t="shared" si="1"/>
        <v>18133</v>
      </c>
      <c r="N8" s="12">
        <f>SUM(B8:M8)</f>
        <v>907276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17270</v>
      </c>
      <c r="C9" s="14">
        <v>13947</v>
      </c>
      <c r="D9" s="14">
        <v>12179</v>
      </c>
      <c r="E9" s="14">
        <v>1258</v>
      </c>
      <c r="F9" s="14">
        <v>10465</v>
      </c>
      <c r="G9" s="14">
        <v>18488</v>
      </c>
      <c r="H9" s="14">
        <v>18684</v>
      </c>
      <c r="I9" s="14">
        <v>11745</v>
      </c>
      <c r="J9" s="14">
        <v>12899</v>
      </c>
      <c r="K9" s="14">
        <v>12144</v>
      </c>
      <c r="L9" s="14">
        <v>5347</v>
      </c>
      <c r="M9" s="14">
        <v>2811</v>
      </c>
      <c r="N9" s="12">
        <f aca="true" t="shared" si="2" ref="N9:N19">SUM(B9:M9)</f>
        <v>137237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17270</v>
      </c>
      <c r="C10" s="14">
        <f>+C9-C11</f>
        <v>13947</v>
      </c>
      <c r="D10" s="14">
        <f>+D9-D11</f>
        <v>12179</v>
      </c>
      <c r="E10" s="14">
        <f>+E9-E11</f>
        <v>1258</v>
      </c>
      <c r="F10" s="14">
        <f aca="true" t="shared" si="3" ref="F10:M10">+F9-F11</f>
        <v>10465</v>
      </c>
      <c r="G10" s="14">
        <f t="shared" si="3"/>
        <v>18488</v>
      </c>
      <c r="H10" s="14">
        <f t="shared" si="3"/>
        <v>18684</v>
      </c>
      <c r="I10" s="14">
        <f t="shared" si="3"/>
        <v>11745</v>
      </c>
      <c r="J10" s="14">
        <f t="shared" si="3"/>
        <v>12899</v>
      </c>
      <c r="K10" s="14">
        <f t="shared" si="3"/>
        <v>12144</v>
      </c>
      <c r="L10" s="14">
        <f t="shared" si="3"/>
        <v>5347</v>
      </c>
      <c r="M10" s="14">
        <f t="shared" si="3"/>
        <v>2811</v>
      </c>
      <c r="N10" s="12">
        <f t="shared" si="2"/>
        <v>137237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80135</v>
      </c>
      <c r="C12" s="14">
        <f>C13+C14+C15</f>
        <v>53367</v>
      </c>
      <c r="D12" s="14">
        <f>D13+D14+D15</f>
        <v>72082</v>
      </c>
      <c r="E12" s="14">
        <f>E13+E14+E15</f>
        <v>8852</v>
      </c>
      <c r="F12" s="14">
        <f aca="true" t="shared" si="4" ref="F12:M12">F13+F14+F15</f>
        <v>56474</v>
      </c>
      <c r="G12" s="14">
        <f t="shared" si="4"/>
        <v>83587</v>
      </c>
      <c r="H12" s="14">
        <f t="shared" si="4"/>
        <v>66600</v>
      </c>
      <c r="I12" s="14">
        <f t="shared" si="4"/>
        <v>79066</v>
      </c>
      <c r="J12" s="14">
        <f t="shared" si="4"/>
        <v>51367</v>
      </c>
      <c r="K12" s="14">
        <f t="shared" si="4"/>
        <v>69798</v>
      </c>
      <c r="L12" s="14">
        <f t="shared" si="4"/>
        <v>23323</v>
      </c>
      <c r="M12" s="14">
        <f t="shared" si="4"/>
        <v>13442</v>
      </c>
      <c r="N12" s="12">
        <f t="shared" si="2"/>
        <v>658093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38657</v>
      </c>
      <c r="C13" s="14">
        <v>27378</v>
      </c>
      <c r="D13" s="14">
        <v>34920</v>
      </c>
      <c r="E13" s="14">
        <v>4348</v>
      </c>
      <c r="F13" s="14">
        <v>27659</v>
      </c>
      <c r="G13" s="14">
        <v>41805</v>
      </c>
      <c r="H13" s="14">
        <v>34027</v>
      </c>
      <c r="I13" s="14">
        <v>39070</v>
      </c>
      <c r="J13" s="14">
        <v>24416</v>
      </c>
      <c r="K13" s="14">
        <v>32080</v>
      </c>
      <c r="L13" s="14">
        <v>10472</v>
      </c>
      <c r="M13" s="14">
        <v>5915</v>
      </c>
      <c r="N13" s="12">
        <f t="shared" si="2"/>
        <v>320747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40933</v>
      </c>
      <c r="C14" s="14">
        <v>25443</v>
      </c>
      <c r="D14" s="14">
        <v>36694</v>
      </c>
      <c r="E14" s="14">
        <v>4412</v>
      </c>
      <c r="F14" s="14">
        <v>28367</v>
      </c>
      <c r="G14" s="14">
        <v>40772</v>
      </c>
      <c r="H14" s="14">
        <v>31977</v>
      </c>
      <c r="I14" s="14">
        <v>39581</v>
      </c>
      <c r="J14" s="14">
        <v>26557</v>
      </c>
      <c r="K14" s="14">
        <v>37297</v>
      </c>
      <c r="L14" s="14">
        <v>12665</v>
      </c>
      <c r="M14" s="14">
        <v>7435</v>
      </c>
      <c r="N14" s="12">
        <f t="shared" si="2"/>
        <v>332133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545</v>
      </c>
      <c r="C15" s="14">
        <v>546</v>
      </c>
      <c r="D15" s="14">
        <v>468</v>
      </c>
      <c r="E15" s="14">
        <v>92</v>
      </c>
      <c r="F15" s="14">
        <v>448</v>
      </c>
      <c r="G15" s="14">
        <v>1010</v>
      </c>
      <c r="H15" s="14">
        <v>596</v>
      </c>
      <c r="I15" s="14">
        <v>415</v>
      </c>
      <c r="J15" s="14">
        <v>394</v>
      </c>
      <c r="K15" s="14">
        <v>421</v>
      </c>
      <c r="L15" s="14">
        <v>186</v>
      </c>
      <c r="M15" s="14">
        <v>92</v>
      </c>
      <c r="N15" s="12">
        <f t="shared" si="2"/>
        <v>5213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14920</v>
      </c>
      <c r="C16" s="14">
        <f>C17+C18+C19</f>
        <v>8374</v>
      </c>
      <c r="D16" s="14">
        <f>D17+D18+D19</f>
        <v>10486</v>
      </c>
      <c r="E16" s="14">
        <f>E17+E18+E19</f>
        <v>1338</v>
      </c>
      <c r="F16" s="14">
        <f aca="true" t="shared" si="5" ref="F16:M16">F17+F18+F19</f>
        <v>9039</v>
      </c>
      <c r="G16" s="14">
        <f t="shared" si="5"/>
        <v>13159</v>
      </c>
      <c r="H16" s="14">
        <f t="shared" si="5"/>
        <v>10676</v>
      </c>
      <c r="I16" s="14">
        <f t="shared" si="5"/>
        <v>13750</v>
      </c>
      <c r="J16" s="14">
        <f t="shared" si="5"/>
        <v>9570</v>
      </c>
      <c r="K16" s="14">
        <f t="shared" si="5"/>
        <v>14940</v>
      </c>
      <c r="L16" s="14">
        <f t="shared" si="5"/>
        <v>3814</v>
      </c>
      <c r="M16" s="14">
        <f t="shared" si="5"/>
        <v>1880</v>
      </c>
      <c r="N16" s="12">
        <f t="shared" si="2"/>
        <v>111946</v>
      </c>
    </row>
    <row r="17" spans="1:25" ht="18.75" customHeight="1">
      <c r="A17" s="15" t="s">
        <v>16</v>
      </c>
      <c r="B17" s="14">
        <v>10301</v>
      </c>
      <c r="C17" s="14">
        <v>6019</v>
      </c>
      <c r="D17" s="14">
        <v>6806</v>
      </c>
      <c r="E17" s="14">
        <v>868</v>
      </c>
      <c r="F17" s="14">
        <v>5972</v>
      </c>
      <c r="G17" s="14">
        <v>8796</v>
      </c>
      <c r="H17" s="14">
        <v>7350</v>
      </c>
      <c r="I17" s="14">
        <v>9543</v>
      </c>
      <c r="J17" s="14">
        <v>6487</v>
      </c>
      <c r="K17" s="14">
        <v>10260</v>
      </c>
      <c r="L17" s="14">
        <v>2430</v>
      </c>
      <c r="M17" s="14">
        <v>1180</v>
      </c>
      <c r="N17" s="12">
        <f t="shared" si="2"/>
        <v>76012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4611</v>
      </c>
      <c r="C18" s="14">
        <v>2339</v>
      </c>
      <c r="D18" s="14">
        <v>3675</v>
      </c>
      <c r="E18" s="14">
        <v>470</v>
      </c>
      <c r="F18" s="14">
        <v>3058</v>
      </c>
      <c r="G18" s="14">
        <v>4348</v>
      </c>
      <c r="H18" s="14">
        <v>3325</v>
      </c>
      <c r="I18" s="14">
        <v>4204</v>
      </c>
      <c r="J18" s="14">
        <v>3079</v>
      </c>
      <c r="K18" s="14">
        <v>4673</v>
      </c>
      <c r="L18" s="14">
        <v>1381</v>
      </c>
      <c r="M18" s="14">
        <v>697</v>
      </c>
      <c r="N18" s="12">
        <f t="shared" si="2"/>
        <v>35860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</v>
      </c>
      <c r="C19" s="14">
        <v>16</v>
      </c>
      <c r="D19" s="14">
        <v>5</v>
      </c>
      <c r="E19" s="14">
        <v>0</v>
      </c>
      <c r="F19" s="14">
        <v>9</v>
      </c>
      <c r="G19" s="14">
        <v>15</v>
      </c>
      <c r="H19" s="14">
        <v>1</v>
      </c>
      <c r="I19" s="14">
        <v>3</v>
      </c>
      <c r="J19" s="14">
        <v>4</v>
      </c>
      <c r="K19" s="14">
        <v>7</v>
      </c>
      <c r="L19" s="14">
        <v>3</v>
      </c>
      <c r="M19" s="14">
        <v>3</v>
      </c>
      <c r="N19" s="12">
        <f t="shared" si="2"/>
        <v>74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57834</v>
      </c>
      <c r="C20" s="18">
        <f>C21+C22+C23</f>
        <v>32570</v>
      </c>
      <c r="D20" s="18">
        <f>D21+D22+D23</f>
        <v>39683</v>
      </c>
      <c r="E20" s="18">
        <f>E21+E22+E23</f>
        <v>4891</v>
      </c>
      <c r="F20" s="18">
        <f aca="true" t="shared" si="6" ref="F20:M20">F21+F22+F23</f>
        <v>33872</v>
      </c>
      <c r="G20" s="18">
        <f t="shared" si="6"/>
        <v>45824</v>
      </c>
      <c r="H20" s="18">
        <f t="shared" si="6"/>
        <v>42218</v>
      </c>
      <c r="I20" s="18">
        <f t="shared" si="6"/>
        <v>54042</v>
      </c>
      <c r="J20" s="18">
        <f t="shared" si="6"/>
        <v>31625</v>
      </c>
      <c r="K20" s="18">
        <f t="shared" si="6"/>
        <v>55629</v>
      </c>
      <c r="L20" s="18">
        <f t="shared" si="6"/>
        <v>15251</v>
      </c>
      <c r="M20" s="18">
        <f t="shared" si="6"/>
        <v>8178</v>
      </c>
      <c r="N20" s="12">
        <f aca="true" t="shared" si="7" ref="N20:N26">SUM(B20:M20)</f>
        <v>421617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31689</v>
      </c>
      <c r="C21" s="14">
        <v>20021</v>
      </c>
      <c r="D21" s="14">
        <v>21146</v>
      </c>
      <c r="E21" s="14">
        <v>2748</v>
      </c>
      <c r="F21" s="14">
        <v>19313</v>
      </c>
      <c r="G21" s="14">
        <v>25959</v>
      </c>
      <c r="H21" s="14">
        <v>25239</v>
      </c>
      <c r="I21" s="14">
        <v>30183</v>
      </c>
      <c r="J21" s="14">
        <v>17554</v>
      </c>
      <c r="K21" s="14">
        <v>29170</v>
      </c>
      <c r="L21" s="14">
        <v>8122</v>
      </c>
      <c r="M21" s="14">
        <v>4242</v>
      </c>
      <c r="N21" s="12">
        <f t="shared" si="7"/>
        <v>235386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25870</v>
      </c>
      <c r="C22" s="14">
        <v>12339</v>
      </c>
      <c r="D22" s="14">
        <v>18365</v>
      </c>
      <c r="E22" s="14">
        <v>2108</v>
      </c>
      <c r="F22" s="14">
        <v>14381</v>
      </c>
      <c r="G22" s="14">
        <v>19517</v>
      </c>
      <c r="H22" s="14">
        <v>16752</v>
      </c>
      <c r="I22" s="14">
        <v>23691</v>
      </c>
      <c r="J22" s="14">
        <v>13915</v>
      </c>
      <c r="K22" s="14">
        <v>26235</v>
      </c>
      <c r="L22" s="14">
        <v>7028</v>
      </c>
      <c r="M22" s="14">
        <v>3909</v>
      </c>
      <c r="N22" s="12">
        <f t="shared" si="7"/>
        <v>184110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275</v>
      </c>
      <c r="C23" s="14">
        <v>210</v>
      </c>
      <c r="D23" s="14">
        <v>172</v>
      </c>
      <c r="E23" s="14">
        <v>35</v>
      </c>
      <c r="F23" s="14">
        <v>178</v>
      </c>
      <c r="G23" s="14">
        <v>348</v>
      </c>
      <c r="H23" s="14">
        <v>227</v>
      </c>
      <c r="I23" s="14">
        <v>168</v>
      </c>
      <c r="J23" s="14">
        <v>156</v>
      </c>
      <c r="K23" s="14">
        <v>224</v>
      </c>
      <c r="L23" s="14">
        <v>101</v>
      </c>
      <c r="M23" s="14">
        <v>27</v>
      </c>
      <c r="N23" s="12">
        <f t="shared" si="7"/>
        <v>2121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49889</v>
      </c>
      <c r="C24" s="14">
        <f>C25+C26</f>
        <v>34972</v>
      </c>
      <c r="D24" s="14">
        <f>D25+D26</f>
        <v>39275</v>
      </c>
      <c r="E24" s="14">
        <f>E25+E26</f>
        <v>6319</v>
      </c>
      <c r="F24" s="14">
        <f aca="true" t="shared" si="8" ref="F24:M24">F25+F26</f>
        <v>37954</v>
      </c>
      <c r="G24" s="14">
        <f t="shared" si="8"/>
        <v>53984</v>
      </c>
      <c r="H24" s="14">
        <f t="shared" si="8"/>
        <v>43181</v>
      </c>
      <c r="I24" s="14">
        <f t="shared" si="8"/>
        <v>38036</v>
      </c>
      <c r="J24" s="14">
        <f t="shared" si="8"/>
        <v>31025</v>
      </c>
      <c r="K24" s="14">
        <f t="shared" si="8"/>
        <v>32725</v>
      </c>
      <c r="L24" s="14">
        <f t="shared" si="8"/>
        <v>8847</v>
      </c>
      <c r="M24" s="14">
        <f t="shared" si="8"/>
        <v>4028</v>
      </c>
      <c r="N24" s="12">
        <f t="shared" si="7"/>
        <v>380235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39786</v>
      </c>
      <c r="C25" s="14">
        <v>28824</v>
      </c>
      <c r="D25" s="14">
        <v>32508</v>
      </c>
      <c r="E25" s="14">
        <v>5294</v>
      </c>
      <c r="F25" s="14">
        <v>31015</v>
      </c>
      <c r="G25" s="14">
        <v>44476</v>
      </c>
      <c r="H25" s="14">
        <v>36428</v>
      </c>
      <c r="I25" s="14">
        <v>31089</v>
      </c>
      <c r="J25" s="14">
        <v>26210</v>
      </c>
      <c r="K25" s="14">
        <v>26938</v>
      </c>
      <c r="L25" s="14">
        <v>7341</v>
      </c>
      <c r="M25" s="14">
        <v>3208</v>
      </c>
      <c r="N25" s="12">
        <f t="shared" si="7"/>
        <v>313117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10103</v>
      </c>
      <c r="C26" s="14">
        <v>6148</v>
      </c>
      <c r="D26" s="14">
        <v>6767</v>
      </c>
      <c r="E26" s="14">
        <v>1025</v>
      </c>
      <c r="F26" s="14">
        <v>6939</v>
      </c>
      <c r="G26" s="14">
        <v>9508</v>
      </c>
      <c r="H26" s="14">
        <v>6753</v>
      </c>
      <c r="I26" s="14">
        <v>6947</v>
      </c>
      <c r="J26" s="14">
        <v>4815</v>
      </c>
      <c r="K26" s="14">
        <v>5787</v>
      </c>
      <c r="L26" s="14">
        <v>1506</v>
      </c>
      <c r="M26" s="14">
        <v>820</v>
      </c>
      <c r="N26" s="12">
        <f t="shared" si="7"/>
        <v>67118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448415.38546208</v>
      </c>
      <c r="C36" s="61">
        <f aca="true" t="shared" si="11" ref="C36:M36">C37+C38+C39+C40</f>
        <v>282339.92351500003</v>
      </c>
      <c r="D36" s="61">
        <f t="shared" si="11"/>
        <v>326567.67993525</v>
      </c>
      <c r="E36" s="61">
        <f t="shared" si="11"/>
        <v>57604.3773072</v>
      </c>
      <c r="F36" s="61">
        <f t="shared" si="11"/>
        <v>314418.34555820003</v>
      </c>
      <c r="G36" s="61">
        <f t="shared" si="11"/>
        <v>362943.5268</v>
      </c>
      <c r="H36" s="61">
        <f t="shared" si="11"/>
        <v>358524.42309999996</v>
      </c>
      <c r="I36" s="61">
        <f t="shared" si="11"/>
        <v>378896.3024402</v>
      </c>
      <c r="J36" s="61">
        <f t="shared" si="11"/>
        <v>296318.85446979996</v>
      </c>
      <c r="K36" s="61">
        <f t="shared" si="11"/>
        <v>384308.75894336</v>
      </c>
      <c r="L36" s="61">
        <f t="shared" si="11"/>
        <v>139700.80137226</v>
      </c>
      <c r="M36" s="61">
        <f t="shared" si="11"/>
        <v>73440.97253184</v>
      </c>
      <c r="N36" s="61">
        <f>N37+N38+N39+N40</f>
        <v>3423479.3514351905</v>
      </c>
    </row>
    <row r="37" spans="1:14" ht="18.75" customHeight="1">
      <c r="A37" s="58" t="s">
        <v>55</v>
      </c>
      <c r="B37" s="55">
        <f aca="true" t="shared" si="12" ref="B37:M37">B29*B7</f>
        <v>446521.4016</v>
      </c>
      <c r="C37" s="55">
        <f t="shared" si="12"/>
        <v>280788.092</v>
      </c>
      <c r="D37" s="55">
        <f t="shared" si="12"/>
        <v>315239.834</v>
      </c>
      <c r="E37" s="55">
        <f t="shared" si="12"/>
        <v>57100.4258</v>
      </c>
      <c r="F37" s="55">
        <f t="shared" si="12"/>
        <v>313196.67600000004</v>
      </c>
      <c r="G37" s="55">
        <f t="shared" si="12"/>
        <v>361378.081</v>
      </c>
      <c r="H37" s="55">
        <f t="shared" si="12"/>
        <v>356642.47349999996</v>
      </c>
      <c r="I37" s="55">
        <f t="shared" si="12"/>
        <v>377468.2244</v>
      </c>
      <c r="J37" s="55">
        <f t="shared" si="12"/>
        <v>295069.0834</v>
      </c>
      <c r="K37" s="55">
        <f t="shared" si="12"/>
        <v>382864.2884</v>
      </c>
      <c r="L37" s="55">
        <f t="shared" si="12"/>
        <v>138846.5698</v>
      </c>
      <c r="M37" s="55">
        <f t="shared" si="12"/>
        <v>72944.0577</v>
      </c>
      <c r="N37" s="57">
        <f>SUM(B37:M37)</f>
        <v>3398059.2076000003</v>
      </c>
    </row>
    <row r="38" spans="1:14" ht="18.75" customHeight="1">
      <c r="A38" s="58" t="s">
        <v>56</v>
      </c>
      <c r="B38" s="55">
        <f aca="true" t="shared" si="13" ref="B38:M38">B30*B7</f>
        <v>-1363.09613792</v>
      </c>
      <c r="C38" s="55">
        <f t="shared" si="13"/>
        <v>-840.688485</v>
      </c>
      <c r="D38" s="55">
        <f t="shared" si="13"/>
        <v>-964.05406475</v>
      </c>
      <c r="E38" s="55">
        <f t="shared" si="13"/>
        <v>-142.3284928</v>
      </c>
      <c r="F38" s="55">
        <f t="shared" si="13"/>
        <v>-939.7304418</v>
      </c>
      <c r="G38" s="55">
        <f t="shared" si="13"/>
        <v>-1096.7142000000001</v>
      </c>
      <c r="H38" s="55">
        <f t="shared" si="13"/>
        <v>-1015.6104</v>
      </c>
      <c r="I38" s="55">
        <f t="shared" si="13"/>
        <v>-1118.5219598</v>
      </c>
      <c r="J38" s="55">
        <f t="shared" si="13"/>
        <v>-868.8289302000001</v>
      </c>
      <c r="K38" s="55">
        <f t="shared" si="13"/>
        <v>-1157.76945664</v>
      </c>
      <c r="L38" s="55">
        <f t="shared" si="13"/>
        <v>-416.92842773999996</v>
      </c>
      <c r="M38" s="55">
        <f t="shared" si="13"/>
        <v>-222.12516816000002</v>
      </c>
      <c r="N38" s="25">
        <f>SUM(B38:M38)</f>
        <v>-10146.396164810001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-65626</v>
      </c>
      <c r="C42" s="25">
        <f aca="true" t="shared" si="15" ref="C42:M42">+C43+C46+C54+C55</f>
        <v>-52998.6</v>
      </c>
      <c r="D42" s="25">
        <f t="shared" si="15"/>
        <v>-46280.2</v>
      </c>
      <c r="E42" s="25">
        <f t="shared" si="15"/>
        <v>-5280.4</v>
      </c>
      <c r="F42" s="25">
        <f t="shared" si="15"/>
        <v>-39767</v>
      </c>
      <c r="G42" s="25">
        <f t="shared" si="15"/>
        <v>-70254.4</v>
      </c>
      <c r="H42" s="25">
        <f t="shared" si="15"/>
        <v>-70999.2</v>
      </c>
      <c r="I42" s="25">
        <f t="shared" si="15"/>
        <v>-44631</v>
      </c>
      <c r="J42" s="25">
        <f t="shared" si="15"/>
        <v>-49016.2</v>
      </c>
      <c r="K42" s="25">
        <f t="shared" si="15"/>
        <v>-46147.2</v>
      </c>
      <c r="L42" s="25">
        <f t="shared" si="15"/>
        <v>-20318.6</v>
      </c>
      <c r="M42" s="25">
        <f t="shared" si="15"/>
        <v>-10681.8</v>
      </c>
      <c r="N42" s="25">
        <f>+N43+N46+N54+N55</f>
        <v>-522000.6</v>
      </c>
    </row>
    <row r="43" spans="1:14" ht="18.75" customHeight="1">
      <c r="A43" s="17" t="s">
        <v>60</v>
      </c>
      <c r="B43" s="26">
        <f>B44+B45</f>
        <v>-65626</v>
      </c>
      <c r="C43" s="26">
        <f>C44+C45</f>
        <v>-52998.6</v>
      </c>
      <c r="D43" s="26">
        <f>D44+D45</f>
        <v>-46280.2</v>
      </c>
      <c r="E43" s="26">
        <f>E44+E45</f>
        <v>-4780.4</v>
      </c>
      <c r="F43" s="26">
        <f aca="true" t="shared" si="16" ref="F43:M43">F44+F45</f>
        <v>-39767</v>
      </c>
      <c r="G43" s="26">
        <f t="shared" si="16"/>
        <v>-70254.4</v>
      </c>
      <c r="H43" s="26">
        <f t="shared" si="16"/>
        <v>-70999.2</v>
      </c>
      <c r="I43" s="26">
        <f t="shared" si="16"/>
        <v>-44631</v>
      </c>
      <c r="J43" s="26">
        <f t="shared" si="16"/>
        <v>-49016.2</v>
      </c>
      <c r="K43" s="26">
        <f t="shared" si="16"/>
        <v>-46147.2</v>
      </c>
      <c r="L43" s="26">
        <f t="shared" si="16"/>
        <v>-20318.6</v>
      </c>
      <c r="M43" s="26">
        <f t="shared" si="16"/>
        <v>-10681.8</v>
      </c>
      <c r="N43" s="25">
        <f aca="true" t="shared" si="17" ref="N43:N55">SUM(B43:M43)</f>
        <v>-521500.6</v>
      </c>
    </row>
    <row r="44" spans="1:25" ht="18.75" customHeight="1">
      <c r="A44" s="13" t="s">
        <v>61</v>
      </c>
      <c r="B44" s="20">
        <f>ROUND(-B9*$D$3,2)</f>
        <v>-65626</v>
      </c>
      <c r="C44" s="20">
        <f>ROUND(-C9*$D$3,2)</f>
        <v>-52998.6</v>
      </c>
      <c r="D44" s="20">
        <f>ROUND(-D9*$D$3,2)</f>
        <v>-46280.2</v>
      </c>
      <c r="E44" s="20">
        <f>ROUND(-E9*$D$3,2)</f>
        <v>-4780.4</v>
      </c>
      <c r="F44" s="20">
        <f aca="true" t="shared" si="18" ref="F44:M44">ROUND(-F9*$D$3,2)</f>
        <v>-39767</v>
      </c>
      <c r="G44" s="20">
        <f t="shared" si="18"/>
        <v>-70254.4</v>
      </c>
      <c r="H44" s="20">
        <f t="shared" si="18"/>
        <v>-70999.2</v>
      </c>
      <c r="I44" s="20">
        <f t="shared" si="18"/>
        <v>-44631</v>
      </c>
      <c r="J44" s="20">
        <f t="shared" si="18"/>
        <v>-49016.2</v>
      </c>
      <c r="K44" s="20">
        <f t="shared" si="18"/>
        <v>-46147.2</v>
      </c>
      <c r="L44" s="20">
        <f t="shared" si="18"/>
        <v>-20318.6</v>
      </c>
      <c r="M44" s="20">
        <f t="shared" si="18"/>
        <v>-10681.8</v>
      </c>
      <c r="N44" s="47">
        <f t="shared" si="17"/>
        <v>-521500.6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382789.38546208</v>
      </c>
      <c r="C57" s="29">
        <f t="shared" si="21"/>
        <v>229341.32351500003</v>
      </c>
      <c r="D57" s="29">
        <f t="shared" si="21"/>
        <v>280287.47993525</v>
      </c>
      <c r="E57" s="29">
        <f t="shared" si="21"/>
        <v>52323.977307199995</v>
      </c>
      <c r="F57" s="29">
        <f t="shared" si="21"/>
        <v>274651.34555820003</v>
      </c>
      <c r="G57" s="29">
        <f t="shared" si="21"/>
        <v>292689.12679999997</v>
      </c>
      <c r="H57" s="29">
        <f t="shared" si="21"/>
        <v>287525.22309999994</v>
      </c>
      <c r="I57" s="29">
        <f t="shared" si="21"/>
        <v>334265.3024402</v>
      </c>
      <c r="J57" s="29">
        <f t="shared" si="21"/>
        <v>247302.65446979995</v>
      </c>
      <c r="K57" s="29">
        <f t="shared" si="21"/>
        <v>338161.55894336</v>
      </c>
      <c r="L57" s="29">
        <f t="shared" si="21"/>
        <v>119382.20137226</v>
      </c>
      <c r="M57" s="29">
        <f t="shared" si="21"/>
        <v>62759.17253184</v>
      </c>
      <c r="N57" s="29">
        <f>SUM(B57:M57)</f>
        <v>2901478.75143519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382789.38</v>
      </c>
      <c r="C60" s="36">
        <f aca="true" t="shared" si="22" ref="C60:M60">SUM(C61:C74)</f>
        <v>229341.31</v>
      </c>
      <c r="D60" s="36">
        <f t="shared" si="22"/>
        <v>280287.48</v>
      </c>
      <c r="E60" s="36">
        <f t="shared" si="22"/>
        <v>52323.98</v>
      </c>
      <c r="F60" s="36">
        <f t="shared" si="22"/>
        <v>274651.35</v>
      </c>
      <c r="G60" s="36">
        <f t="shared" si="22"/>
        <v>292689.13</v>
      </c>
      <c r="H60" s="36">
        <f t="shared" si="22"/>
        <v>287525.23</v>
      </c>
      <c r="I60" s="36">
        <f t="shared" si="22"/>
        <v>334265.3</v>
      </c>
      <c r="J60" s="36">
        <f t="shared" si="22"/>
        <v>247302.65</v>
      </c>
      <c r="K60" s="36">
        <f t="shared" si="22"/>
        <v>338161.56</v>
      </c>
      <c r="L60" s="36">
        <f t="shared" si="22"/>
        <v>119382.2</v>
      </c>
      <c r="M60" s="36">
        <f t="shared" si="22"/>
        <v>62759.17</v>
      </c>
      <c r="N60" s="29">
        <f>SUM(N61:N74)</f>
        <v>2901478.7399999998</v>
      </c>
    </row>
    <row r="61" spans="1:15" ht="18.75" customHeight="1">
      <c r="A61" s="17" t="s">
        <v>75</v>
      </c>
      <c r="B61" s="36">
        <v>71177.68</v>
      </c>
      <c r="C61" s="36">
        <v>66848.48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138026.15999999997</v>
      </c>
      <c r="O61"/>
    </row>
    <row r="62" spans="1:15" ht="18.75" customHeight="1">
      <c r="A62" s="17" t="s">
        <v>76</v>
      </c>
      <c r="B62" s="36">
        <v>311611.7</v>
      </c>
      <c r="C62" s="36">
        <v>162492.83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474104.53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280287.48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280287.48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52323.98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52323.98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274651.35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274651.35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292689.13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292689.13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230553.88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230553.88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56971.35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56971.35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334265.3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334265.3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247302.65</v>
      </c>
      <c r="K70" s="35">
        <v>0</v>
      </c>
      <c r="L70" s="35">
        <v>0</v>
      </c>
      <c r="M70" s="35">
        <v>0</v>
      </c>
      <c r="N70" s="29">
        <f t="shared" si="23"/>
        <v>247302.65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338161.56</v>
      </c>
      <c r="L71" s="35">
        <v>0</v>
      </c>
      <c r="M71" s="62"/>
      <c r="N71" s="26">
        <f t="shared" si="23"/>
        <v>338161.56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119382.2</v>
      </c>
      <c r="M72" s="35">
        <v>0</v>
      </c>
      <c r="N72" s="29">
        <f t="shared" si="23"/>
        <v>119382.2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62759.17</v>
      </c>
      <c r="N73" s="26">
        <f t="shared" si="23"/>
        <v>62759.17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2.298797665967854</v>
      </c>
      <c r="C78" s="45">
        <v>2.25077725693487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1.9871380782860215</v>
      </c>
      <c r="C79" s="45">
        <v>1.87645594779552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1.8216929848608274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2.5423416588931063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2.1272654702051366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1.687779721170748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1.9850616027647727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1.9449121960455493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1.9268624354283739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2.1710567711692037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2.074698001162625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2.4689972318451097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2.4206787478769902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2017-02-15T13:49:00Z</dcterms:modified>
  <cp:category/>
  <cp:version/>
  <cp:contentType/>
  <cp:contentStatus/>
</cp:coreProperties>
</file>