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16" sheetId="1" r:id="rId1"/>
  </sheets>
  <definedNames>
    <definedName name="_xlnm.Print_Area" localSheetId="0">'16'!$A$1:$K$131</definedName>
    <definedName name="_xlnm.Print_Titles" localSheetId="0">'16'!$4:$6</definedName>
  </definedNames>
  <calcPr fullCalcOnLoad="1"/>
</workbook>
</file>

<file path=xl/sharedStrings.xml><?xml version="1.0" encoding="utf-8"?>
<sst xmlns="http://schemas.openxmlformats.org/spreadsheetml/2006/main" count="137" uniqueCount="137">
  <si>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</si>
  <si>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</si>
  <si>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</si>
  <si>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</si>
  <si>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</si>
  <si>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</si>
  <si>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</si>
  <si>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</si>
  <si>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</si>
  <si>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</si>
  <si>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</si>
  <si>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</si>
  <si>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</si>
  <si>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</si>
  <si>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</si>
  <si>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</si>
  <si>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</si>
  <si>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</si>
  <si>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</si>
  <si>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</si>
  <si>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</si>
  <si>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</si>
  <si>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</si>
  <si>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</si>
  <si>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</si>
  <si>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</si>
  <si>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</si>
  <si>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</si>
  <si>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</si>
  <si>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</si>
  <si>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</si>
  <si>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</si>
  <si>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</si>
  <si>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</si>
  <si>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</si>
  <si>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</si>
  <si>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</si>
  <si>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</si>
  <si>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</si>
  <si>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</si>
  <si>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</si>
  <si>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</si>
  <si>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</si>
  <si>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</si>
  <si>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</si>
  <si>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</si>
  <si>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</si>
  <si>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</si>
  <si>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</si>
  <si>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</si>
  <si>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</si>
  <si>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</si>
  <si>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</si>
  <si>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</si>
  <si>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</si>
  <si>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</si>
  <si>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</si>
  <si>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</si>
  <si>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</si>
  <si>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</si>
  <si>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</si>
  <si>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</si>
  <si>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</si>
  <si>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</si>
  <si>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</si>
  <si>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</si>
  <si>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</si>
  <si>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</si>
  <si>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</si>
  <si>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</si>
  <si>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</si>
  <si>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</si>
  <si>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</si>
  <si>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</si>
  <si>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</si>
  <si>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</si>
  <si>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</si>
  <si>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</si>
  <si>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</si>
  <si>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</si>
  <si>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</si>
  <si>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</si>
  <si>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</si>
  <si>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</si>
  <si>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</si>
  <si>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</si>
  <si>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</si>
  <si>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</si>
  <si>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</si>
  <si>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</si>
  <si>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</si>
  <si>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</si>
  <si>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</si>
  <si>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</si>
  <si>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</si>
  <si>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</si>
  <si>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</si>
  <si>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</si>
  <si>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</si>
  <si>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</si>
  <si>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</si>
  <si>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</si>
  <si>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</si>
  <si>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</si>
  <si>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</si>
  <si>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</si>
  <si>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</si>
  <si>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</si>
  <si>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</si>
  <si>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</si>
  <si>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</si>
  <si>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</si>
  <si>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</si>
  <si>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</si>
  <si>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</si>
  <si>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</si>
  <si>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</si>
  <si>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6.3. Revisão de Remuneração pelo Transporte Coletivo ¹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</si>
  <si>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</si>
  <si>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</si>
  <si>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</si>
  <si>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</si>
  <si>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</si>
  <si>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</si>
  <si>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</si>
  <si>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</si>
  <si>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</si>
  <si>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</si>
  <si>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</si>
  <si>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</si>
  <si>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</si>
  <si>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</si>
  <si>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</si>
  <si>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</si>
  <si>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OPERAÇÃO 16/02/17 - VENCIMENTO 03/03/17</t>
  </si>
  <si>
    <t xml:space="preserve">      ¹ Remuneração das linhas da USP de jan/17.</t>
  </si>
  <si>
    <t xml:space="preserve">       Obs: planilha republicada em 16/03/17.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</si>
</sst>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3" fillId="0" borderId="4" xfId="53" applyNumberFormat="1" applyFont="1" applyFill="1" applyBorder="1" applyAlignment="1">
      <alignment horizontal="center"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45" fillId="0" borderId="14" xfId="0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9" t="s">
        <v>78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21">
      <c r="A2" s="80" t="s">
        <v>134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81" t="s">
        <v>14</v>
      </c>
      <c r="B4" s="83" t="s">
        <v>91</v>
      </c>
      <c r="C4" s="84"/>
      <c r="D4" s="84"/>
      <c r="E4" s="84"/>
      <c r="F4" s="84"/>
      <c r="G4" s="84"/>
      <c r="H4" s="84"/>
      <c r="I4" s="84"/>
      <c r="J4" s="85"/>
      <c r="K4" s="82" t="s">
        <v>15</v>
      </c>
    </row>
    <row r="5" spans="1:11" ht="38.25">
      <c r="A5" s="81"/>
      <c r="B5" s="28" t="s">
        <v>7</v>
      </c>
      <c r="C5" s="28" t="s">
        <v>8</v>
      </c>
      <c r="D5" s="28" t="s">
        <v>9</v>
      </c>
      <c r="E5" s="28" t="s">
        <v>118</v>
      </c>
      <c r="F5" s="28" t="s">
        <v>10</v>
      </c>
      <c r="G5" s="28" t="s">
        <v>11</v>
      </c>
      <c r="H5" s="28" t="s">
        <v>12</v>
      </c>
      <c r="I5" s="86" t="s">
        <v>90</v>
      </c>
      <c r="J5" s="86" t="s">
        <v>89</v>
      </c>
      <c r="K5" s="81"/>
    </row>
    <row r="6" spans="1:11" ht="18.75" customHeight="1">
      <c r="A6" s="8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7"/>
      <c r="J6" s="87"/>
      <c r="K6" s="81"/>
    </row>
    <row r="7" spans="1:12" ht="17.25" customHeight="1">
      <c r="A7" s="8" t="s">
        <v>27</v>
      </c>
      <c r="B7" s="9">
        <f aca="true" t="shared" si="0" ref="B7:K7">+B8+B20+B24+B27</f>
        <v>619233</v>
      </c>
      <c r="C7" s="9">
        <f t="shared" si="0"/>
        <v>779563</v>
      </c>
      <c r="D7" s="9">
        <f t="shared" si="0"/>
        <v>809388</v>
      </c>
      <c r="E7" s="9">
        <f t="shared" si="0"/>
        <v>549402</v>
      </c>
      <c r="F7" s="9">
        <f t="shared" si="0"/>
        <v>742409</v>
      </c>
      <c r="G7" s="9">
        <f t="shared" si="0"/>
        <v>1240913</v>
      </c>
      <c r="H7" s="9">
        <f t="shared" si="0"/>
        <v>567689</v>
      </c>
      <c r="I7" s="9">
        <f t="shared" si="0"/>
        <v>126543</v>
      </c>
      <c r="J7" s="9">
        <f t="shared" si="0"/>
        <v>333560</v>
      </c>
      <c r="K7" s="9">
        <f t="shared" si="0"/>
        <v>5768700</v>
      </c>
      <c r="L7" s="52"/>
    </row>
    <row r="8" spans="1:11" ht="17.25" customHeight="1">
      <c r="A8" s="10" t="s">
        <v>97</v>
      </c>
      <c r="B8" s="11">
        <f>B9+B12+B16</f>
        <v>314635</v>
      </c>
      <c r="C8" s="11">
        <f aca="true" t="shared" si="1" ref="C8:J8">C9+C12+C16</f>
        <v>407564</v>
      </c>
      <c r="D8" s="11">
        <f t="shared" si="1"/>
        <v>396095</v>
      </c>
      <c r="E8" s="11">
        <f t="shared" si="1"/>
        <v>287109</v>
      </c>
      <c r="F8" s="11">
        <f t="shared" si="1"/>
        <v>374904</v>
      </c>
      <c r="G8" s="11">
        <f t="shared" si="1"/>
        <v>624528</v>
      </c>
      <c r="H8" s="11">
        <f t="shared" si="1"/>
        <v>316857</v>
      </c>
      <c r="I8" s="11">
        <f t="shared" si="1"/>
        <v>59437</v>
      </c>
      <c r="J8" s="11">
        <f t="shared" si="1"/>
        <v>161592</v>
      </c>
      <c r="K8" s="11">
        <f>SUM(B8:J8)</f>
        <v>2942721</v>
      </c>
    </row>
    <row r="9" spans="1:11" ht="17.25" customHeight="1">
      <c r="A9" s="15" t="s">
        <v>16</v>
      </c>
      <c r="B9" s="13">
        <f>+B10+B11</f>
        <v>39754</v>
      </c>
      <c r="C9" s="13">
        <f aca="true" t="shared" si="2" ref="C9:J9">+C10+C11</f>
        <v>53384</v>
      </c>
      <c r="D9" s="13">
        <f t="shared" si="2"/>
        <v>45330</v>
      </c>
      <c r="E9" s="13">
        <f t="shared" si="2"/>
        <v>36542</v>
      </c>
      <c r="F9" s="13">
        <f t="shared" si="2"/>
        <v>40998</v>
      </c>
      <c r="G9" s="13">
        <f t="shared" si="2"/>
        <v>53635</v>
      </c>
      <c r="H9" s="13">
        <f t="shared" si="2"/>
        <v>49828</v>
      </c>
      <c r="I9" s="13">
        <f t="shared" si="2"/>
        <v>8830</v>
      </c>
      <c r="J9" s="13">
        <f t="shared" si="2"/>
        <v>17110</v>
      </c>
      <c r="K9" s="11">
        <f>SUM(B9:J9)</f>
        <v>345411</v>
      </c>
    </row>
    <row r="10" spans="1:11" ht="17.25" customHeight="1">
      <c r="A10" s="29" t="s">
        <v>17</v>
      </c>
      <c r="B10" s="13">
        <v>39754</v>
      </c>
      <c r="C10" s="13">
        <v>53384</v>
      </c>
      <c r="D10" s="13">
        <v>45330</v>
      </c>
      <c r="E10" s="13">
        <v>36542</v>
      </c>
      <c r="F10" s="13">
        <v>40998</v>
      </c>
      <c r="G10" s="13">
        <v>53635</v>
      </c>
      <c r="H10" s="13">
        <v>49828</v>
      </c>
      <c r="I10" s="13">
        <v>8830</v>
      </c>
      <c r="J10" s="13">
        <v>17110</v>
      </c>
      <c r="K10" s="11">
        <f>SUM(B10:J10)</f>
        <v>345411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242521</v>
      </c>
      <c r="C12" s="17">
        <f t="shared" si="3"/>
        <v>313476</v>
      </c>
      <c r="D12" s="17">
        <f t="shared" si="3"/>
        <v>311149</v>
      </c>
      <c r="E12" s="17">
        <f t="shared" si="3"/>
        <v>222931</v>
      </c>
      <c r="F12" s="17">
        <f t="shared" si="3"/>
        <v>289498</v>
      </c>
      <c r="G12" s="17">
        <f t="shared" si="3"/>
        <v>493537</v>
      </c>
      <c r="H12" s="17">
        <f t="shared" si="3"/>
        <v>237562</v>
      </c>
      <c r="I12" s="17">
        <f t="shared" si="3"/>
        <v>44234</v>
      </c>
      <c r="J12" s="17">
        <f t="shared" si="3"/>
        <v>127901</v>
      </c>
      <c r="K12" s="11">
        <f aca="true" t="shared" si="4" ref="K12:K27">SUM(B12:J12)</f>
        <v>2282809</v>
      </c>
    </row>
    <row r="13" spans="1:13" ht="17.25" customHeight="1">
      <c r="A13" s="14" t="s">
        <v>19</v>
      </c>
      <c r="B13" s="13">
        <v>120116</v>
      </c>
      <c r="C13" s="13">
        <v>166561</v>
      </c>
      <c r="D13" s="13">
        <v>168034</v>
      </c>
      <c r="E13" s="13">
        <v>117135</v>
      </c>
      <c r="F13" s="13">
        <v>151081</v>
      </c>
      <c r="G13" s="13">
        <v>239961</v>
      </c>
      <c r="H13" s="13">
        <v>114781</v>
      </c>
      <c r="I13" s="13">
        <v>25206</v>
      </c>
      <c r="J13" s="13">
        <v>69228</v>
      </c>
      <c r="K13" s="11">
        <f t="shared" si="4"/>
        <v>1172103</v>
      </c>
      <c r="L13" s="52"/>
      <c r="M13" s="53"/>
    </row>
    <row r="14" spans="1:12" ht="17.25" customHeight="1">
      <c r="A14" s="14" t="s">
        <v>20</v>
      </c>
      <c r="B14" s="13">
        <v>114740</v>
      </c>
      <c r="C14" s="13">
        <v>135975</v>
      </c>
      <c r="D14" s="13">
        <v>134561</v>
      </c>
      <c r="E14" s="13">
        <v>98263</v>
      </c>
      <c r="F14" s="13">
        <v>131008</v>
      </c>
      <c r="G14" s="13">
        <v>241879</v>
      </c>
      <c r="H14" s="13">
        <v>110614</v>
      </c>
      <c r="I14" s="13">
        <v>16943</v>
      </c>
      <c r="J14" s="13">
        <v>55883</v>
      </c>
      <c r="K14" s="11">
        <f t="shared" si="4"/>
        <v>1039866</v>
      </c>
      <c r="L14" s="52"/>
    </row>
    <row r="15" spans="1:11" ht="17.25" customHeight="1">
      <c r="A15" s="14" t="s">
        <v>21</v>
      </c>
      <c r="B15" s="13">
        <v>7665</v>
      </c>
      <c r="C15" s="13">
        <v>10940</v>
      </c>
      <c r="D15" s="13">
        <v>8554</v>
      </c>
      <c r="E15" s="13">
        <v>7533</v>
      </c>
      <c r="F15" s="13">
        <v>7409</v>
      </c>
      <c r="G15" s="13">
        <v>11697</v>
      </c>
      <c r="H15" s="13">
        <v>12167</v>
      </c>
      <c r="I15" s="13">
        <v>2085</v>
      </c>
      <c r="J15" s="13">
        <v>2790</v>
      </c>
      <c r="K15" s="11">
        <f t="shared" si="4"/>
        <v>70840</v>
      </c>
    </row>
    <row r="16" spans="1:11" ht="17.25" customHeight="1">
      <c r="A16" s="15" t="s">
        <v>93</v>
      </c>
      <c r="B16" s="13">
        <f>B17+B18+B19</f>
        <v>32360</v>
      </c>
      <c r="C16" s="13">
        <f aca="true" t="shared" si="5" ref="C16:J16">C17+C18+C19</f>
        <v>40704</v>
      </c>
      <c r="D16" s="13">
        <f t="shared" si="5"/>
        <v>39616</v>
      </c>
      <c r="E16" s="13">
        <f t="shared" si="5"/>
        <v>27636</v>
      </c>
      <c r="F16" s="13">
        <f t="shared" si="5"/>
        <v>44408</v>
      </c>
      <c r="G16" s="13">
        <f t="shared" si="5"/>
        <v>77356</v>
      </c>
      <c r="H16" s="13">
        <f t="shared" si="5"/>
        <v>29467</v>
      </c>
      <c r="I16" s="13">
        <f t="shared" si="5"/>
        <v>6373</v>
      </c>
      <c r="J16" s="13">
        <f t="shared" si="5"/>
        <v>16581</v>
      </c>
      <c r="K16" s="11">
        <f t="shared" si="4"/>
        <v>314501</v>
      </c>
    </row>
    <row r="17" spans="1:11" ht="17.25" customHeight="1">
      <c r="A17" s="14" t="s">
        <v>94</v>
      </c>
      <c r="B17" s="13">
        <v>27003</v>
      </c>
      <c r="C17" s="13">
        <v>34814</v>
      </c>
      <c r="D17" s="13">
        <v>33037</v>
      </c>
      <c r="E17" s="13">
        <v>23163</v>
      </c>
      <c r="F17" s="13">
        <v>37996</v>
      </c>
      <c r="G17" s="13">
        <v>65468</v>
      </c>
      <c r="H17" s="13">
        <v>25056</v>
      </c>
      <c r="I17" s="13">
        <v>5461</v>
      </c>
      <c r="J17" s="13">
        <v>13786</v>
      </c>
      <c r="K17" s="11">
        <f t="shared" si="4"/>
        <v>265784</v>
      </c>
    </row>
    <row r="18" spans="1:11" ht="17.25" customHeight="1">
      <c r="A18" s="14" t="s">
        <v>95</v>
      </c>
      <c r="B18" s="13">
        <v>5147</v>
      </c>
      <c r="C18" s="13">
        <v>5633</v>
      </c>
      <c r="D18" s="13">
        <v>6419</v>
      </c>
      <c r="E18" s="13">
        <v>4356</v>
      </c>
      <c r="F18" s="13">
        <v>6208</v>
      </c>
      <c r="G18" s="13">
        <v>11606</v>
      </c>
      <c r="H18" s="13">
        <v>4137</v>
      </c>
      <c r="I18" s="13">
        <v>880</v>
      </c>
      <c r="J18" s="13">
        <v>2760</v>
      </c>
      <c r="K18" s="11">
        <f t="shared" si="4"/>
        <v>47146</v>
      </c>
    </row>
    <row r="19" spans="1:11" ht="17.25" customHeight="1">
      <c r="A19" s="14" t="s">
        <v>96</v>
      </c>
      <c r="B19" s="13">
        <v>210</v>
      </c>
      <c r="C19" s="13">
        <v>257</v>
      </c>
      <c r="D19" s="13">
        <v>160</v>
      </c>
      <c r="E19" s="13">
        <v>117</v>
      </c>
      <c r="F19" s="13">
        <v>204</v>
      </c>
      <c r="G19" s="13">
        <v>282</v>
      </c>
      <c r="H19" s="13">
        <v>274</v>
      </c>
      <c r="I19" s="13">
        <v>32</v>
      </c>
      <c r="J19" s="13">
        <v>35</v>
      </c>
      <c r="K19" s="11">
        <f t="shared" si="4"/>
        <v>1571</v>
      </c>
    </row>
    <row r="20" spans="1:11" ht="17.25" customHeight="1">
      <c r="A20" s="16" t="s">
        <v>22</v>
      </c>
      <c r="B20" s="11">
        <f>+B21+B22+B23</f>
        <v>175139</v>
      </c>
      <c r="C20" s="11">
        <f aca="true" t="shared" si="6" ref="C20:J20">+C21+C22+C23</f>
        <v>195024</v>
      </c>
      <c r="D20" s="11">
        <f t="shared" si="6"/>
        <v>221754</v>
      </c>
      <c r="E20" s="11">
        <f t="shared" si="6"/>
        <v>141387</v>
      </c>
      <c r="F20" s="11">
        <f t="shared" si="6"/>
        <v>221449</v>
      </c>
      <c r="G20" s="11">
        <f t="shared" si="6"/>
        <v>412433</v>
      </c>
      <c r="H20" s="11">
        <f t="shared" si="6"/>
        <v>146125</v>
      </c>
      <c r="I20" s="11">
        <f t="shared" si="6"/>
        <v>34996</v>
      </c>
      <c r="J20" s="11">
        <f t="shared" si="6"/>
        <v>86808</v>
      </c>
      <c r="K20" s="11">
        <f t="shared" si="4"/>
        <v>1635115</v>
      </c>
    </row>
    <row r="21" spans="1:12" ht="17.25" customHeight="1">
      <c r="A21" s="12" t="s">
        <v>23</v>
      </c>
      <c r="B21" s="13">
        <v>96120</v>
      </c>
      <c r="C21" s="13">
        <v>117871</v>
      </c>
      <c r="D21" s="13">
        <v>133951</v>
      </c>
      <c r="E21" s="13">
        <v>83689</v>
      </c>
      <c r="F21" s="13">
        <v>128478</v>
      </c>
      <c r="G21" s="13">
        <v>220262</v>
      </c>
      <c r="H21" s="13">
        <v>83694</v>
      </c>
      <c r="I21" s="13">
        <v>22178</v>
      </c>
      <c r="J21" s="13">
        <v>51593</v>
      </c>
      <c r="K21" s="11">
        <f t="shared" si="4"/>
        <v>937836</v>
      </c>
      <c r="L21" s="52"/>
    </row>
    <row r="22" spans="1:12" ht="17.25" customHeight="1">
      <c r="A22" s="12" t="s">
        <v>24</v>
      </c>
      <c r="B22" s="13">
        <v>75379</v>
      </c>
      <c r="C22" s="13">
        <v>72994</v>
      </c>
      <c r="D22" s="13">
        <v>84118</v>
      </c>
      <c r="E22" s="13">
        <v>54946</v>
      </c>
      <c r="F22" s="13">
        <v>89743</v>
      </c>
      <c r="G22" s="13">
        <v>186263</v>
      </c>
      <c r="H22" s="13">
        <v>58337</v>
      </c>
      <c r="I22" s="13">
        <v>12012</v>
      </c>
      <c r="J22" s="13">
        <v>34005</v>
      </c>
      <c r="K22" s="11">
        <f t="shared" si="4"/>
        <v>667797</v>
      </c>
      <c r="L22" s="52"/>
    </row>
    <row r="23" spans="1:11" ht="17.25" customHeight="1">
      <c r="A23" s="12" t="s">
        <v>25</v>
      </c>
      <c r="B23" s="13">
        <v>3640</v>
      </c>
      <c r="C23" s="13">
        <v>4159</v>
      </c>
      <c r="D23" s="13">
        <v>3685</v>
      </c>
      <c r="E23" s="13">
        <v>2752</v>
      </c>
      <c r="F23" s="13">
        <v>3228</v>
      </c>
      <c r="G23" s="13">
        <v>5908</v>
      </c>
      <c r="H23" s="13">
        <v>4094</v>
      </c>
      <c r="I23" s="13">
        <v>806</v>
      </c>
      <c r="J23" s="13">
        <v>1210</v>
      </c>
      <c r="K23" s="11">
        <f t="shared" si="4"/>
        <v>29482</v>
      </c>
    </row>
    <row r="24" spans="1:11" ht="17.25" customHeight="1">
      <c r="A24" s="16" t="s">
        <v>26</v>
      </c>
      <c r="B24" s="13">
        <f>+B25+B26</f>
        <v>129459</v>
      </c>
      <c r="C24" s="13">
        <f aca="true" t="shared" si="7" ref="C24:J24">+C25+C26</f>
        <v>176975</v>
      </c>
      <c r="D24" s="13">
        <f t="shared" si="7"/>
        <v>191539</v>
      </c>
      <c r="E24" s="13">
        <f t="shared" si="7"/>
        <v>120906</v>
      </c>
      <c r="F24" s="13">
        <f t="shared" si="7"/>
        <v>146056</v>
      </c>
      <c r="G24" s="13">
        <f t="shared" si="7"/>
        <v>203952</v>
      </c>
      <c r="H24" s="13">
        <f t="shared" si="7"/>
        <v>97804</v>
      </c>
      <c r="I24" s="13">
        <f t="shared" si="7"/>
        <v>32110</v>
      </c>
      <c r="J24" s="13">
        <f t="shared" si="7"/>
        <v>85160</v>
      </c>
      <c r="K24" s="11">
        <f t="shared" si="4"/>
        <v>1183961</v>
      </c>
    </row>
    <row r="25" spans="1:12" ht="17.25" customHeight="1">
      <c r="A25" s="12" t="s">
        <v>115</v>
      </c>
      <c r="B25" s="13">
        <v>70437</v>
      </c>
      <c r="C25" s="13">
        <v>104054</v>
      </c>
      <c r="D25" s="13">
        <v>116665</v>
      </c>
      <c r="E25" s="13">
        <v>73482</v>
      </c>
      <c r="F25" s="13">
        <v>85971</v>
      </c>
      <c r="G25" s="13">
        <v>116572</v>
      </c>
      <c r="H25" s="13">
        <v>56890</v>
      </c>
      <c r="I25" s="13">
        <v>21001</v>
      </c>
      <c r="J25" s="13">
        <v>49405</v>
      </c>
      <c r="K25" s="11">
        <f t="shared" si="4"/>
        <v>694477</v>
      </c>
      <c r="L25" s="52"/>
    </row>
    <row r="26" spans="1:12" ht="17.25" customHeight="1">
      <c r="A26" s="12" t="s">
        <v>116</v>
      </c>
      <c r="B26" s="13">
        <v>59022</v>
      </c>
      <c r="C26" s="13">
        <v>72921</v>
      </c>
      <c r="D26" s="13">
        <v>74874</v>
      </c>
      <c r="E26" s="13">
        <v>47424</v>
      </c>
      <c r="F26" s="13">
        <v>60085</v>
      </c>
      <c r="G26" s="13">
        <v>87380</v>
      </c>
      <c r="H26" s="13">
        <v>40914</v>
      </c>
      <c r="I26" s="13">
        <v>11109</v>
      </c>
      <c r="J26" s="13">
        <v>35755</v>
      </c>
      <c r="K26" s="11">
        <f t="shared" si="4"/>
        <v>489484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6903</v>
      </c>
      <c r="I27" s="11">
        <v>0</v>
      </c>
      <c r="J27" s="11">
        <v>0</v>
      </c>
      <c r="K27" s="11">
        <f t="shared" si="4"/>
        <v>6903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15059.82</v>
      </c>
      <c r="I35" s="19">
        <v>0</v>
      </c>
      <c r="J35" s="19">
        <v>0</v>
      </c>
      <c r="K35" s="23">
        <f>SUM(B35:J35)</f>
        <v>15059.82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6">
        <v>0</v>
      </c>
      <c r="C40" s="76">
        <v>0</v>
      </c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</row>
    <row r="41" spans="1:11" ht="17.25" customHeight="1">
      <c r="A41" s="12" t="s">
        <v>38</v>
      </c>
      <c r="B41" s="76">
        <v>0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</row>
    <row r="42" spans="1:11" ht="17.25" customHeight="1">
      <c r="A42" s="12" t="s">
        <v>39</v>
      </c>
      <c r="B42" s="76">
        <v>0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1740261.5499999998</v>
      </c>
      <c r="C47" s="22">
        <f aca="true" t="shared" si="12" ref="C47:H47">+C48+C57</f>
        <v>2448698.7500000005</v>
      </c>
      <c r="D47" s="22">
        <f t="shared" si="12"/>
        <v>2860295.59</v>
      </c>
      <c r="E47" s="22">
        <f t="shared" si="12"/>
        <v>1658503.9499999997</v>
      </c>
      <c r="F47" s="22">
        <f t="shared" si="12"/>
        <v>2212157.8400000003</v>
      </c>
      <c r="G47" s="22">
        <f t="shared" si="12"/>
        <v>3116415.05</v>
      </c>
      <c r="H47" s="22">
        <f t="shared" si="12"/>
        <v>1654160.3099999998</v>
      </c>
      <c r="I47" s="22">
        <f>+I48+I57</f>
        <v>640272.38</v>
      </c>
      <c r="J47" s="22">
        <f>+J48+J57</f>
        <v>1016135.7800000001</v>
      </c>
      <c r="K47" s="22">
        <f>SUM(B47:J47)</f>
        <v>17346901.200000003</v>
      </c>
    </row>
    <row r="48" spans="1:11" ht="17.25" customHeight="1">
      <c r="A48" s="16" t="s">
        <v>108</v>
      </c>
      <c r="B48" s="23">
        <f>SUM(B49:B56)</f>
        <v>1721596.3299999998</v>
      </c>
      <c r="C48" s="23">
        <f aca="true" t="shared" si="13" ref="C48:J48">SUM(C49:C56)</f>
        <v>2425220.9100000006</v>
      </c>
      <c r="D48" s="23">
        <f t="shared" si="13"/>
        <v>2834873.06</v>
      </c>
      <c r="E48" s="23">
        <f t="shared" si="13"/>
        <v>1636114.0599999998</v>
      </c>
      <c r="F48" s="23">
        <f t="shared" si="13"/>
        <v>2188632.1500000004</v>
      </c>
      <c r="G48" s="23">
        <f t="shared" si="13"/>
        <v>3086879.78</v>
      </c>
      <c r="H48" s="23">
        <f t="shared" si="13"/>
        <v>1634133.91</v>
      </c>
      <c r="I48" s="23">
        <f t="shared" si="13"/>
        <v>640272.38</v>
      </c>
      <c r="J48" s="23">
        <f t="shared" si="13"/>
        <v>1002129.8500000001</v>
      </c>
      <c r="K48" s="23">
        <f aca="true" t="shared" si="14" ref="K48:K57">SUM(B48:J48)</f>
        <v>17169852.430000003</v>
      </c>
    </row>
    <row r="49" spans="1:11" ht="17.25" customHeight="1">
      <c r="A49" s="34" t="s">
        <v>43</v>
      </c>
      <c r="B49" s="23">
        <f aca="true" t="shared" si="15" ref="B49:H49">ROUND(B30*B7,2)</f>
        <v>1720476.97</v>
      </c>
      <c r="C49" s="23">
        <f t="shared" si="15"/>
        <v>2417892.6</v>
      </c>
      <c r="D49" s="23">
        <f t="shared" si="15"/>
        <v>2832534.24</v>
      </c>
      <c r="E49" s="23">
        <f t="shared" si="15"/>
        <v>1635185.17</v>
      </c>
      <c r="F49" s="23">
        <f t="shared" si="15"/>
        <v>2186839.95</v>
      </c>
      <c r="G49" s="23">
        <f t="shared" si="15"/>
        <v>3084289.26</v>
      </c>
      <c r="H49" s="23">
        <f t="shared" si="15"/>
        <v>1617970.42</v>
      </c>
      <c r="I49" s="23">
        <f>ROUND(I30*I7,2)</f>
        <v>639206.66</v>
      </c>
      <c r="J49" s="23">
        <f>ROUND(J30*J7,2)</f>
        <v>999912.81</v>
      </c>
      <c r="K49" s="23">
        <f t="shared" si="14"/>
        <v>17134308.08</v>
      </c>
    </row>
    <row r="50" spans="1:11" ht="17.25" customHeight="1">
      <c r="A50" s="34" t="s">
        <v>44</v>
      </c>
      <c r="B50" s="19">
        <v>0</v>
      </c>
      <c r="C50" s="23">
        <f>ROUND(C31*C7,2)</f>
        <v>5374.45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5374.45</v>
      </c>
    </row>
    <row r="51" spans="1:11" ht="17.25" customHeight="1">
      <c r="A51" s="66" t="s">
        <v>104</v>
      </c>
      <c r="B51" s="67">
        <f aca="true" t="shared" si="16" ref="B51:H51">ROUND(B32*B7,2)</f>
        <v>-2972.32</v>
      </c>
      <c r="C51" s="67">
        <f t="shared" si="16"/>
        <v>-3819.86</v>
      </c>
      <c r="D51" s="67">
        <f t="shared" si="16"/>
        <v>-4046.94</v>
      </c>
      <c r="E51" s="67">
        <f t="shared" si="16"/>
        <v>-2516.51</v>
      </c>
      <c r="F51" s="67">
        <f t="shared" si="16"/>
        <v>-3489.32</v>
      </c>
      <c r="G51" s="67">
        <f t="shared" si="16"/>
        <v>-4839.56</v>
      </c>
      <c r="H51" s="67">
        <f t="shared" si="16"/>
        <v>-2611.37</v>
      </c>
      <c r="I51" s="19">
        <v>0</v>
      </c>
      <c r="J51" s="19">
        <v>0</v>
      </c>
      <c r="K51" s="67">
        <f>SUM(B51:J51)</f>
        <v>-24295.88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15059.82</v>
      </c>
      <c r="I53" s="31">
        <f>+I35</f>
        <v>0</v>
      </c>
      <c r="J53" s="31">
        <f>+J35</f>
        <v>0</v>
      </c>
      <c r="K53" s="23">
        <f t="shared" si="14"/>
        <v>15059.82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18665.22</v>
      </c>
      <c r="C57" s="36">
        <v>23477.84</v>
      </c>
      <c r="D57" s="36">
        <v>25422.53</v>
      </c>
      <c r="E57" s="36">
        <v>22389.89</v>
      </c>
      <c r="F57" s="36">
        <v>23525.69</v>
      </c>
      <c r="G57" s="36">
        <v>29535.27</v>
      </c>
      <c r="H57" s="36">
        <v>20026.4</v>
      </c>
      <c r="I57" s="19">
        <v>0</v>
      </c>
      <c r="J57" s="36">
        <v>14005.93</v>
      </c>
      <c r="K57" s="36">
        <f t="shared" si="14"/>
        <v>177048.77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-235118.95</v>
      </c>
      <c r="C61" s="35">
        <f t="shared" si="17"/>
        <v>-233033.1</v>
      </c>
      <c r="D61" s="35">
        <f t="shared" si="17"/>
        <v>-3218063.18</v>
      </c>
      <c r="E61" s="35">
        <f t="shared" si="17"/>
        <v>-284903.99</v>
      </c>
      <c r="F61" s="35">
        <f t="shared" si="17"/>
        <v>-268889.08999999997</v>
      </c>
      <c r="G61" s="35">
        <f t="shared" si="17"/>
        <v>-306196.45</v>
      </c>
      <c r="H61" s="35">
        <f t="shared" si="17"/>
        <v>-206815.78</v>
      </c>
      <c r="I61" s="35">
        <f t="shared" si="17"/>
        <v>-101946.07</v>
      </c>
      <c r="J61" s="35">
        <f t="shared" si="17"/>
        <v>-77125.22</v>
      </c>
      <c r="K61" s="35">
        <f>SUM(B61:J61)</f>
        <v>-4932091.830000001</v>
      </c>
    </row>
    <row r="62" spans="1:11" ht="18.75" customHeight="1">
      <c r="A62" s="16" t="s">
        <v>74</v>
      </c>
      <c r="B62" s="35">
        <f aca="true" t="shared" si="18" ref="B62:J62">B63+B64+B65+B66+B67+B68</f>
        <v>-218189.51</v>
      </c>
      <c r="C62" s="35">
        <f t="shared" si="18"/>
        <v>-208380.36000000002</v>
      </c>
      <c r="D62" s="35">
        <f t="shared" si="18"/>
        <v>-192642.22</v>
      </c>
      <c r="E62" s="35">
        <f t="shared" si="18"/>
        <v>-268611.77</v>
      </c>
      <c r="F62" s="35">
        <f t="shared" si="18"/>
        <v>-246078.77</v>
      </c>
      <c r="G62" s="35">
        <f t="shared" si="18"/>
        <v>-271573.19</v>
      </c>
      <c r="H62" s="35">
        <f t="shared" si="18"/>
        <v>-189346.4</v>
      </c>
      <c r="I62" s="35">
        <f t="shared" si="18"/>
        <v>-33554</v>
      </c>
      <c r="J62" s="35">
        <f t="shared" si="18"/>
        <v>-65018</v>
      </c>
      <c r="K62" s="35">
        <f aca="true" t="shared" si="19" ref="K62:K91">SUM(B62:J62)</f>
        <v>-1693394.2199999997</v>
      </c>
    </row>
    <row r="63" spans="1:11" ht="18.75" customHeight="1">
      <c r="A63" s="12" t="s">
        <v>75</v>
      </c>
      <c r="B63" s="35">
        <f>-ROUND(B9*$D$3,2)</f>
        <v>-151065.2</v>
      </c>
      <c r="C63" s="35">
        <f aca="true" t="shared" si="20" ref="C63:J63">-ROUND(C9*$D$3,2)</f>
        <v>-202859.2</v>
      </c>
      <c r="D63" s="35">
        <f t="shared" si="20"/>
        <v>-172254</v>
      </c>
      <c r="E63" s="35">
        <f t="shared" si="20"/>
        <v>-138859.6</v>
      </c>
      <c r="F63" s="35">
        <f t="shared" si="20"/>
        <v>-155792.4</v>
      </c>
      <c r="G63" s="35">
        <f t="shared" si="20"/>
        <v>-203813</v>
      </c>
      <c r="H63" s="35">
        <f t="shared" si="20"/>
        <v>-189346.4</v>
      </c>
      <c r="I63" s="35">
        <f t="shared" si="20"/>
        <v>-33554</v>
      </c>
      <c r="J63" s="35">
        <f t="shared" si="20"/>
        <v>-65018</v>
      </c>
      <c r="K63" s="35">
        <f t="shared" si="19"/>
        <v>-1312561.8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-923.4</v>
      </c>
      <c r="C65" s="35">
        <v>-79.8</v>
      </c>
      <c r="D65" s="35">
        <v>-98.8</v>
      </c>
      <c r="E65" s="35">
        <v>-482.6</v>
      </c>
      <c r="F65" s="35">
        <v>-326.8</v>
      </c>
      <c r="G65" s="35">
        <v>-243.2</v>
      </c>
      <c r="H65" s="19">
        <v>0</v>
      </c>
      <c r="I65" s="19">
        <v>0</v>
      </c>
      <c r="J65" s="19">
        <v>0</v>
      </c>
      <c r="K65" s="35">
        <f t="shared" si="19"/>
        <v>-2154.6</v>
      </c>
    </row>
    <row r="66" spans="1:11" ht="18.75" customHeight="1">
      <c r="A66" s="12" t="s">
        <v>105</v>
      </c>
      <c r="B66" s="35">
        <v>-5213.6</v>
      </c>
      <c r="C66" s="35">
        <v>-1508.6</v>
      </c>
      <c r="D66" s="35">
        <v>-1250.2</v>
      </c>
      <c r="E66" s="35">
        <v>-2219.2</v>
      </c>
      <c r="F66" s="35">
        <v>-1888.6</v>
      </c>
      <c r="G66" s="35">
        <v>-1968.4</v>
      </c>
      <c r="H66" s="19">
        <v>0</v>
      </c>
      <c r="I66" s="19">
        <v>0</v>
      </c>
      <c r="J66" s="19">
        <v>0</v>
      </c>
      <c r="K66" s="35">
        <f t="shared" si="19"/>
        <v>-14048.6</v>
      </c>
    </row>
    <row r="67" spans="1:11" ht="18.75" customHeight="1">
      <c r="A67" s="12" t="s">
        <v>52</v>
      </c>
      <c r="B67" s="35">
        <v>-60987.31</v>
      </c>
      <c r="C67" s="35">
        <v>-3932.76</v>
      </c>
      <c r="D67" s="35">
        <v>-19039.22</v>
      </c>
      <c r="E67" s="35">
        <v>-127050.37</v>
      </c>
      <c r="F67" s="35">
        <v>-88070.97</v>
      </c>
      <c r="G67" s="35">
        <v>-65548.59</v>
      </c>
      <c r="H67" s="19">
        <v>0</v>
      </c>
      <c r="I67" s="19">
        <v>0</v>
      </c>
      <c r="J67" s="19">
        <v>0</v>
      </c>
      <c r="K67" s="35">
        <f t="shared" si="19"/>
        <v>-364629.22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-16929.44</v>
      </c>
      <c r="C69" s="67">
        <f t="shared" si="21"/>
        <v>-24652.74</v>
      </c>
      <c r="D69" s="67">
        <f t="shared" si="21"/>
        <v>-25420.96</v>
      </c>
      <c r="E69" s="67">
        <f t="shared" si="21"/>
        <v>-16292.22</v>
      </c>
      <c r="F69" s="67">
        <f t="shared" si="21"/>
        <v>-22810.32</v>
      </c>
      <c r="G69" s="67">
        <f t="shared" si="21"/>
        <v>-34623.26</v>
      </c>
      <c r="H69" s="67">
        <f t="shared" si="21"/>
        <v>-16705.56</v>
      </c>
      <c r="I69" s="67">
        <f t="shared" si="21"/>
        <v>-68392.07</v>
      </c>
      <c r="J69" s="67">
        <f t="shared" si="21"/>
        <v>-12107.22</v>
      </c>
      <c r="K69" s="67">
        <f t="shared" si="19"/>
        <v>-237933.79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-1182.14</v>
      </c>
      <c r="E72" s="19">
        <v>0</v>
      </c>
      <c r="F72" s="35">
        <v>-421.43</v>
      </c>
      <c r="G72" s="19">
        <v>0</v>
      </c>
      <c r="H72" s="19">
        <v>0</v>
      </c>
      <c r="I72" s="47">
        <v>-2519.29</v>
      </c>
      <c r="J72" s="19">
        <v>0</v>
      </c>
      <c r="K72" s="67">
        <f t="shared" si="19"/>
        <v>-4122.860000000001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-16929.44</v>
      </c>
      <c r="C74" s="35">
        <v>-24576.11</v>
      </c>
      <c r="D74" s="35">
        <v>-23232.78</v>
      </c>
      <c r="E74" s="35">
        <v>-16292.22</v>
      </c>
      <c r="F74" s="35">
        <v>-22388.89</v>
      </c>
      <c r="G74" s="35">
        <v>-34117.22</v>
      </c>
      <c r="H74" s="35">
        <v>-16705.56</v>
      </c>
      <c r="I74" s="35">
        <v>-5872.78</v>
      </c>
      <c r="J74" s="35">
        <v>-12107.22</v>
      </c>
      <c r="K74" s="67">
        <f t="shared" si="19"/>
        <v>-172222.22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117</v>
      </c>
      <c r="B101" s="19">
        <v>0</v>
      </c>
      <c r="C101" s="19">
        <v>0</v>
      </c>
      <c r="D101" s="35">
        <v>-3000000</v>
      </c>
      <c r="E101" s="19">
        <v>0</v>
      </c>
      <c r="F101" s="19">
        <v>0</v>
      </c>
      <c r="G101" s="19">
        <v>0</v>
      </c>
      <c r="H101" s="48">
        <v>-763.82</v>
      </c>
      <c r="I101" s="19">
        <v>0</v>
      </c>
      <c r="J101" s="19">
        <v>0</v>
      </c>
      <c r="K101" s="48">
        <f>SUM(B101:J101)</f>
        <v>-3000763.82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1505142.5999999999</v>
      </c>
      <c r="C104" s="24">
        <f t="shared" si="22"/>
        <v>2215665.6500000004</v>
      </c>
      <c r="D104" s="24">
        <f>IF(+D105+D106&lt;0,D106,D105+D106)</f>
        <v>25416.489999999998</v>
      </c>
      <c r="E104" s="24">
        <f t="shared" si="22"/>
        <v>1373599.9599999997</v>
      </c>
      <c r="F104" s="24">
        <f t="shared" si="22"/>
        <v>1943268.7500000002</v>
      </c>
      <c r="G104" s="24">
        <f t="shared" si="22"/>
        <v>2810218.6</v>
      </c>
      <c r="H104" s="24">
        <f t="shared" si="22"/>
        <v>1447344.5299999998</v>
      </c>
      <c r="I104" s="24">
        <f>+I105+I106</f>
        <v>538326.31</v>
      </c>
      <c r="J104" s="24">
        <f>+J105+J106</f>
        <v>939010.5600000002</v>
      </c>
      <c r="K104" s="48">
        <f>SUM(B104:J104)</f>
        <v>12797993.450000001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1486477.38</v>
      </c>
      <c r="C105" s="24">
        <f t="shared" si="23"/>
        <v>2192187.8100000005</v>
      </c>
      <c r="D105" s="35">
        <f>IF(+D48+D62+D69+D101&lt;0,0,D48+D62+D69+D101)</f>
        <v>0</v>
      </c>
      <c r="E105" s="24">
        <f t="shared" si="23"/>
        <v>1351210.0699999998</v>
      </c>
      <c r="F105" s="24">
        <f t="shared" si="23"/>
        <v>1919743.0600000003</v>
      </c>
      <c r="G105" s="24">
        <f t="shared" si="23"/>
        <v>2780683.33</v>
      </c>
      <c r="H105" s="24">
        <f t="shared" si="23"/>
        <v>1427318.13</v>
      </c>
      <c r="I105" s="24">
        <f t="shared" si="23"/>
        <v>538326.31</v>
      </c>
      <c r="J105" s="24">
        <f t="shared" si="23"/>
        <v>925004.6300000001</v>
      </c>
      <c r="K105" s="48">
        <f>SUM(B105:J105)</f>
        <v>12620950.720000003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18665.22</v>
      </c>
      <c r="C106" s="24">
        <f t="shared" si="24"/>
        <v>23477.84</v>
      </c>
      <c r="D106" s="24">
        <f>IF(+D57+D102+D107&lt;0,0,(D57+D102+D107+D71))</f>
        <v>25416.489999999998</v>
      </c>
      <c r="E106" s="24">
        <f t="shared" si="24"/>
        <v>22389.89</v>
      </c>
      <c r="F106" s="24">
        <f t="shared" si="24"/>
        <v>23525.69</v>
      </c>
      <c r="G106" s="24">
        <f t="shared" si="24"/>
        <v>29535.27</v>
      </c>
      <c r="H106" s="24">
        <f t="shared" si="24"/>
        <v>20026.4</v>
      </c>
      <c r="I106" s="19">
        <f t="shared" si="24"/>
        <v>0</v>
      </c>
      <c r="J106" s="24">
        <f t="shared" si="24"/>
        <v>14005.93</v>
      </c>
      <c r="K106" s="48">
        <f>SUM(B106:J106)</f>
        <v>177042.72999999998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35">
        <f>IF(+$D$48+$D$62+$D$69+$D$101&lt;0,+$D$48+$D$62+$D$69+$D$101-D71,0)</f>
        <v>-383184.08000000013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>
        <f>SUM(B108:J108)</f>
        <v>-383184.08000000013</v>
      </c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12797993.460000003</v>
      </c>
      <c r="L112" s="54"/>
    </row>
    <row r="113" spans="1:11" ht="18.75" customHeight="1">
      <c r="A113" s="26" t="s">
        <v>70</v>
      </c>
      <c r="B113" s="27">
        <v>189875.01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189875.01</v>
      </c>
    </row>
    <row r="114" spans="1:11" ht="18.75" customHeight="1">
      <c r="A114" s="26" t="s">
        <v>71</v>
      </c>
      <c r="B114" s="27">
        <v>1315267.59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1315267.59</v>
      </c>
    </row>
    <row r="115" spans="1:11" ht="18.75" customHeight="1">
      <c r="A115" s="26" t="s">
        <v>72</v>
      </c>
      <c r="B115" s="40">
        <v>0</v>
      </c>
      <c r="C115" s="27">
        <f>+C104</f>
        <v>2215665.6500000004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2215665.6500000004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25416.489999999998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25416.489999999998</v>
      </c>
    </row>
    <row r="117" spans="1:11" ht="18.75" customHeight="1">
      <c r="A117" s="26" t="s">
        <v>119</v>
      </c>
      <c r="B117" s="40">
        <v>0</v>
      </c>
      <c r="C117" s="40">
        <v>0</v>
      </c>
      <c r="D117" s="40">
        <v>0</v>
      </c>
      <c r="E117" s="27">
        <v>1236239.96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1236239.96</v>
      </c>
    </row>
    <row r="118" spans="1:11" ht="18.75" customHeight="1">
      <c r="A118" s="26" t="s">
        <v>120</v>
      </c>
      <c r="B118" s="40">
        <v>0</v>
      </c>
      <c r="C118" s="40">
        <v>0</v>
      </c>
      <c r="D118" s="40">
        <v>0</v>
      </c>
      <c r="E118" s="27">
        <v>137360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137360</v>
      </c>
    </row>
    <row r="119" spans="1:11" ht="18.75" customHeight="1">
      <c r="A119" s="68" t="s">
        <v>121</v>
      </c>
      <c r="B119" s="40">
        <v>0</v>
      </c>
      <c r="C119" s="40">
        <v>0</v>
      </c>
      <c r="D119" s="40">
        <v>0</v>
      </c>
      <c r="E119" s="40">
        <v>0</v>
      </c>
      <c r="F119" s="27">
        <v>381806.22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381806.22</v>
      </c>
    </row>
    <row r="120" spans="1:11" ht="18.75" customHeight="1">
      <c r="A120" s="68" t="s">
        <v>122</v>
      </c>
      <c r="B120" s="40">
        <v>0</v>
      </c>
      <c r="C120" s="40">
        <v>0</v>
      </c>
      <c r="D120" s="40">
        <v>0</v>
      </c>
      <c r="E120" s="40">
        <v>0</v>
      </c>
      <c r="F120" s="27">
        <v>704693.22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704693.22</v>
      </c>
    </row>
    <row r="121" spans="1:11" ht="18.75" customHeight="1">
      <c r="A121" s="68" t="s">
        <v>123</v>
      </c>
      <c r="B121" s="40">
        <v>0</v>
      </c>
      <c r="C121" s="40">
        <v>0</v>
      </c>
      <c r="D121" s="40">
        <v>0</v>
      </c>
      <c r="E121" s="40">
        <v>0</v>
      </c>
      <c r="F121" s="27">
        <v>95207.24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95207.24</v>
      </c>
    </row>
    <row r="122" spans="1:11" ht="18.75" customHeight="1">
      <c r="A122" s="68" t="s">
        <v>124</v>
      </c>
      <c r="B122" s="70">
        <v>0</v>
      </c>
      <c r="C122" s="70">
        <v>0</v>
      </c>
      <c r="D122" s="70">
        <v>0</v>
      </c>
      <c r="E122" s="70">
        <v>0</v>
      </c>
      <c r="F122" s="71">
        <v>761562.08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761562.08</v>
      </c>
    </row>
    <row r="123" spans="1:11" ht="18.75" customHeight="1">
      <c r="A123" s="68" t="s">
        <v>125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828012.97</v>
      </c>
      <c r="H123" s="40">
        <v>0</v>
      </c>
      <c r="I123" s="40">
        <v>0</v>
      </c>
      <c r="J123" s="40">
        <v>0</v>
      </c>
      <c r="K123" s="41">
        <f t="shared" si="25"/>
        <v>828012.97</v>
      </c>
    </row>
    <row r="124" spans="1:11" ht="18.75" customHeight="1">
      <c r="A124" s="68" t="s">
        <v>126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64880.06</v>
      </c>
      <c r="H124" s="40">
        <v>0</v>
      </c>
      <c r="I124" s="40">
        <v>0</v>
      </c>
      <c r="J124" s="40">
        <v>0</v>
      </c>
      <c r="K124" s="41">
        <f t="shared" si="25"/>
        <v>64880.06</v>
      </c>
    </row>
    <row r="125" spans="1:11" ht="18.75" customHeight="1">
      <c r="A125" s="68" t="s">
        <v>127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407049.52</v>
      </c>
      <c r="H125" s="40">
        <v>0</v>
      </c>
      <c r="I125" s="40">
        <v>0</v>
      </c>
      <c r="J125" s="40">
        <v>0</v>
      </c>
      <c r="K125" s="41">
        <f t="shared" si="25"/>
        <v>407049.52</v>
      </c>
    </row>
    <row r="126" spans="1:11" ht="18.75" customHeight="1">
      <c r="A126" s="68" t="s">
        <v>128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396331.89</v>
      </c>
      <c r="H126" s="40">
        <v>0</v>
      </c>
      <c r="I126" s="40">
        <v>0</v>
      </c>
      <c r="J126" s="40">
        <v>0</v>
      </c>
      <c r="K126" s="41">
        <f t="shared" si="25"/>
        <v>396331.89</v>
      </c>
    </row>
    <row r="127" spans="1:11" ht="18.75" customHeight="1">
      <c r="A127" s="68" t="s">
        <v>129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1113944.16</v>
      </c>
      <c r="H127" s="40">
        <v>0</v>
      </c>
      <c r="I127" s="40">
        <v>0</v>
      </c>
      <c r="J127" s="40">
        <v>0</v>
      </c>
      <c r="K127" s="41">
        <f t="shared" si="25"/>
        <v>1113944.16</v>
      </c>
    </row>
    <row r="128" spans="1:11" ht="18.75" customHeight="1">
      <c r="A128" s="68" t="s">
        <v>130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517056.46</v>
      </c>
      <c r="I128" s="40">
        <v>0</v>
      </c>
      <c r="J128" s="40">
        <v>0</v>
      </c>
      <c r="K128" s="41">
        <f t="shared" si="25"/>
        <v>517056.46</v>
      </c>
    </row>
    <row r="129" spans="1:11" ht="18.75" customHeight="1">
      <c r="A129" s="68" t="s">
        <v>131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930288.0700000001</v>
      </c>
      <c r="I129" s="40">
        <v>0</v>
      </c>
      <c r="J129" s="40">
        <v>0</v>
      </c>
      <c r="K129" s="41">
        <f t="shared" si="25"/>
        <v>930288.0700000001</v>
      </c>
    </row>
    <row r="130" spans="1:11" ht="18.75" customHeight="1">
      <c r="A130" s="68" t="s">
        <v>132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538326.31</v>
      </c>
      <c r="J130" s="40">
        <v>0</v>
      </c>
      <c r="K130" s="41">
        <f t="shared" si="25"/>
        <v>538326.31</v>
      </c>
    </row>
    <row r="131" spans="1:11" ht="18.75" customHeight="1">
      <c r="A131" s="69" t="s">
        <v>133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939010.56</v>
      </c>
      <c r="K131" s="44">
        <f t="shared" si="25"/>
        <v>939010.56</v>
      </c>
    </row>
    <row r="132" spans="1:11" ht="18.75" customHeight="1">
      <c r="A132" s="88" t="s">
        <v>135</v>
      </c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spans="1:8" ht="18.75" customHeight="1">
      <c r="A133" s="77" t="s">
        <v>136</v>
      </c>
      <c r="H133" s="78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2017-03-16T18:39:23Z</dcterms:modified>
  <cp:category/>
  <cp:version/>
  <cp:contentType/>
  <cp:contentStatus/>
</cp:coreProperties>
</file>