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<sst xmlns="http://schemas.openxmlformats.org/spreadsheetml/2006/main" count="137" uniqueCount="137">
  <si>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</si>
  <si>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</si>
  <si>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</si>
  <si>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</si>
  <si>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</si>
  <si>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</si>
  <si>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</si>
  <si>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</si>
  <si>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</si>
  <si>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</si>
  <si>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</si>
  <si>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</si>
  <si>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</si>
  <si>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</si>
  <si>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</si>
  <si>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</si>
  <si>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</si>
  <si>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</si>
  <si>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</si>
  <si>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</si>
  <si>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</si>
  <si>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</si>
  <si>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</si>
  <si>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</si>
  <si>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</si>
  <si>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</si>
  <si>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</si>
  <si>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</si>
  <si>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</si>
  <si>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</si>
  <si>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</si>
  <si>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</si>
  <si>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</si>
  <si>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</si>
  <si>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</si>
  <si>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</si>
  <si>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</si>
  <si>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</si>
  <si>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</si>
  <si>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</si>
  <si>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</si>
  <si>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</si>
  <si>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</si>
  <si>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</si>
  <si>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</si>
  <si>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</si>
  <si>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</si>
  <si>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</si>
  <si>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</si>
  <si>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</si>
  <si>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</si>
  <si>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</si>
  <si>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</si>
  <si>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</si>
  <si>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</si>
  <si>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</si>
  <si>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</si>
  <si>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</si>
  <si>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</si>
  <si>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</si>
  <si>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</si>
  <si>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</si>
  <si>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</si>
  <si>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</si>
  <si>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</si>
  <si>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</si>
  <si>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</si>
  <si>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</si>
  <si>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</si>
  <si>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</si>
  <si>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</si>
  <si>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</si>
  <si>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</si>
  <si>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</si>
  <si>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</si>
  <si>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</si>
  <si>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</si>
  <si>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</si>
  <si>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</si>
  <si>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</si>
  <si>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</si>
  <si>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</si>
  <si>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</si>
  <si>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</si>
  <si>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</si>
  <si>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</si>
  <si>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</si>
  <si>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</si>
  <si>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</si>
  <si>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</si>
  <si>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</si>
  <si>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</si>
  <si>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</si>
  <si>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</si>
  <si>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</si>
  <si>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</si>
  <si>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</si>
  <si>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</si>
  <si>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</si>
  <si>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</si>
  <si>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</si>
  <si>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</si>
  <si>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</si>
  <si>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</si>
  <si>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</si>
  <si>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</si>
  <si>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</si>
  <si>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</si>
  <si>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</si>
  <si>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</si>
  <si>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</si>
  <si>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</si>
  <si>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</si>
  <si>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</si>
  <si>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</si>
  <si>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</si>
  <si>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</si>
  <si>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</si>
  <si>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</si>
  <si>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</si>
  <si>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</si>
  <si>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</si>
  <si>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</si>
  <si>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</si>
  <si>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</si>
  <si>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</si>
  <si>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</si>
  <si>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</si>
  <si>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</si>
  <si>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</si>
  <si>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</si>
  <si>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</si>
  <si>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07/02/17 - VENCIMENTO 20/02/17</t>
  </si>
  <si>
    <t>6.3. Revisão de Remuneração pelo Transporte Coletivo ¹</t>
  </si>
  <si>
    <t>¹ Rerratificação Aditivo jul/16, período de operação de 01/12/15 a 30/04/16 (áreas 1 e 6).</t>
  </si>
  <si>
    <t xml:space="preserve">  Acerto Financeiro (área 3).</t>
  </si>
  <si>
    <t xml:space="preserve">  Obs: planilha republicada em 24/02/17.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</si>
</sst>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627172</v>
      </c>
      <c r="C7" s="9">
        <f t="shared" si="0"/>
        <v>784735</v>
      </c>
      <c r="D7" s="9">
        <f t="shared" si="0"/>
        <v>855471</v>
      </c>
      <c r="E7" s="9">
        <f t="shared" si="0"/>
        <v>553208</v>
      </c>
      <c r="F7" s="9">
        <f t="shared" si="0"/>
        <v>748844</v>
      </c>
      <c r="G7" s="9">
        <f t="shared" si="0"/>
        <v>1239959</v>
      </c>
      <c r="H7" s="9">
        <f t="shared" si="0"/>
        <v>573236</v>
      </c>
      <c r="I7" s="9">
        <f t="shared" si="0"/>
        <v>135811</v>
      </c>
      <c r="J7" s="9">
        <f t="shared" si="0"/>
        <v>352689</v>
      </c>
      <c r="K7" s="9">
        <f t="shared" si="0"/>
        <v>5871125</v>
      </c>
      <c r="L7" s="52"/>
    </row>
    <row r="8" spans="1:11" ht="17.25" customHeight="1">
      <c r="A8" s="10" t="s">
        <v>99</v>
      </c>
      <c r="B8" s="11">
        <f>B9+B12+B16</f>
        <v>333726</v>
      </c>
      <c r="C8" s="11">
        <f aca="true" t="shared" si="1" ref="C8:J8">C9+C12+C16</f>
        <v>427734</v>
      </c>
      <c r="D8" s="11">
        <f t="shared" si="1"/>
        <v>433095</v>
      </c>
      <c r="E8" s="11">
        <f t="shared" si="1"/>
        <v>299940</v>
      </c>
      <c r="F8" s="11">
        <f t="shared" si="1"/>
        <v>392310</v>
      </c>
      <c r="G8" s="11">
        <f t="shared" si="1"/>
        <v>648153</v>
      </c>
      <c r="H8" s="11">
        <f t="shared" si="1"/>
        <v>332666</v>
      </c>
      <c r="I8" s="11">
        <f t="shared" si="1"/>
        <v>66281</v>
      </c>
      <c r="J8" s="11">
        <f t="shared" si="1"/>
        <v>178444</v>
      </c>
      <c r="K8" s="11">
        <f>SUM(B8:J8)</f>
        <v>3112349</v>
      </c>
    </row>
    <row r="9" spans="1:11" ht="17.25" customHeight="1">
      <c r="A9" s="15" t="s">
        <v>17</v>
      </c>
      <c r="B9" s="13">
        <f>+B10+B11</f>
        <v>48587</v>
      </c>
      <c r="C9" s="13">
        <f aca="true" t="shared" si="2" ref="C9:J9">+C10+C11</f>
        <v>63486</v>
      </c>
      <c r="D9" s="13">
        <f t="shared" si="2"/>
        <v>57466</v>
      </c>
      <c r="E9" s="13">
        <f t="shared" si="2"/>
        <v>42686</v>
      </c>
      <c r="F9" s="13">
        <f t="shared" si="2"/>
        <v>50384</v>
      </c>
      <c r="G9" s="13">
        <f t="shared" si="2"/>
        <v>64202</v>
      </c>
      <c r="H9" s="13">
        <f t="shared" si="2"/>
        <v>57804</v>
      </c>
      <c r="I9" s="13">
        <f t="shared" si="2"/>
        <v>10652</v>
      </c>
      <c r="J9" s="13">
        <f t="shared" si="2"/>
        <v>21994</v>
      </c>
      <c r="K9" s="11">
        <f>SUM(B9:J9)</f>
        <v>417261</v>
      </c>
    </row>
    <row r="10" spans="1:11" ht="17.25" customHeight="1">
      <c r="A10" s="29" t="s">
        <v>18</v>
      </c>
      <c r="B10" s="13">
        <v>48587</v>
      </c>
      <c r="C10" s="13">
        <v>63486</v>
      </c>
      <c r="D10" s="13">
        <v>57466</v>
      </c>
      <c r="E10" s="13">
        <v>42686</v>
      </c>
      <c r="F10" s="13">
        <v>50384</v>
      </c>
      <c r="G10" s="13">
        <v>64202</v>
      </c>
      <c r="H10" s="13">
        <v>57804</v>
      </c>
      <c r="I10" s="13">
        <v>10652</v>
      </c>
      <c r="J10" s="13">
        <v>21994</v>
      </c>
      <c r="K10" s="11">
        <f>SUM(B10:J10)</f>
        <v>417261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249485</v>
      </c>
      <c r="C12" s="17">
        <f t="shared" si="3"/>
        <v>320467</v>
      </c>
      <c r="D12" s="17">
        <f t="shared" si="3"/>
        <v>329562</v>
      </c>
      <c r="E12" s="17">
        <f t="shared" si="3"/>
        <v>226678</v>
      </c>
      <c r="F12" s="17">
        <f t="shared" si="3"/>
        <v>293617</v>
      </c>
      <c r="G12" s="17">
        <f t="shared" si="3"/>
        <v>498885</v>
      </c>
      <c r="H12" s="17">
        <f t="shared" si="3"/>
        <v>242827</v>
      </c>
      <c r="I12" s="17">
        <f t="shared" si="3"/>
        <v>48070</v>
      </c>
      <c r="J12" s="17">
        <f t="shared" si="3"/>
        <v>137197</v>
      </c>
      <c r="K12" s="11">
        <f aca="true" t="shared" si="4" ref="K12:K27">SUM(B12:J12)</f>
        <v>2346788</v>
      </c>
    </row>
    <row r="13" spans="1:13" ht="17.25" customHeight="1">
      <c r="A13" s="14" t="s">
        <v>20</v>
      </c>
      <c r="B13" s="13">
        <v>123924</v>
      </c>
      <c r="C13" s="13">
        <v>171876</v>
      </c>
      <c r="D13" s="13">
        <v>178235</v>
      </c>
      <c r="E13" s="13">
        <v>120531</v>
      </c>
      <c r="F13" s="13">
        <v>154213</v>
      </c>
      <c r="G13" s="13">
        <v>244096</v>
      </c>
      <c r="H13" s="13">
        <v>119411</v>
      </c>
      <c r="I13" s="13">
        <v>27660</v>
      </c>
      <c r="J13" s="13">
        <v>74160</v>
      </c>
      <c r="K13" s="11">
        <f t="shared" si="4"/>
        <v>1214106</v>
      </c>
      <c r="L13" s="52"/>
      <c r="M13" s="53"/>
    </row>
    <row r="14" spans="1:12" ht="17.25" customHeight="1">
      <c r="A14" s="14" t="s">
        <v>21</v>
      </c>
      <c r="B14" s="13">
        <v>120222</v>
      </c>
      <c r="C14" s="13">
        <v>140966</v>
      </c>
      <c r="D14" s="13">
        <v>145101</v>
      </c>
      <c r="E14" s="13">
        <v>100906</v>
      </c>
      <c r="F14" s="13">
        <v>134396</v>
      </c>
      <c r="G14" s="13">
        <v>246854</v>
      </c>
      <c r="H14" s="13">
        <v>114829</v>
      </c>
      <c r="I14" s="13">
        <v>18918</v>
      </c>
      <c r="J14" s="13">
        <v>61010</v>
      </c>
      <c r="K14" s="11">
        <f t="shared" si="4"/>
        <v>1083202</v>
      </c>
      <c r="L14" s="52"/>
    </row>
    <row r="15" spans="1:11" ht="17.25" customHeight="1">
      <c r="A15" s="14" t="s">
        <v>22</v>
      </c>
      <c r="B15" s="13">
        <v>5339</v>
      </c>
      <c r="C15" s="13">
        <v>7625</v>
      </c>
      <c r="D15" s="13">
        <v>6226</v>
      </c>
      <c r="E15" s="13">
        <v>5241</v>
      </c>
      <c r="F15" s="13">
        <v>5008</v>
      </c>
      <c r="G15" s="13">
        <v>7935</v>
      </c>
      <c r="H15" s="13">
        <v>8587</v>
      </c>
      <c r="I15" s="13">
        <v>1492</v>
      </c>
      <c r="J15" s="13">
        <v>2027</v>
      </c>
      <c r="K15" s="11">
        <f t="shared" si="4"/>
        <v>49480</v>
      </c>
    </row>
    <row r="16" spans="1:11" ht="17.25" customHeight="1">
      <c r="A16" s="15" t="s">
        <v>95</v>
      </c>
      <c r="B16" s="13">
        <f>B17+B18+B19</f>
        <v>35654</v>
      </c>
      <c r="C16" s="13">
        <f aca="true" t="shared" si="5" ref="C16:J16">C17+C18+C19</f>
        <v>43781</v>
      </c>
      <c r="D16" s="13">
        <f t="shared" si="5"/>
        <v>46067</v>
      </c>
      <c r="E16" s="13">
        <f t="shared" si="5"/>
        <v>30576</v>
      </c>
      <c r="F16" s="13">
        <f t="shared" si="5"/>
        <v>48309</v>
      </c>
      <c r="G16" s="13">
        <f t="shared" si="5"/>
        <v>85066</v>
      </c>
      <c r="H16" s="13">
        <f t="shared" si="5"/>
        <v>32035</v>
      </c>
      <c r="I16" s="13">
        <f t="shared" si="5"/>
        <v>7559</v>
      </c>
      <c r="J16" s="13">
        <f t="shared" si="5"/>
        <v>19253</v>
      </c>
      <c r="K16" s="11">
        <f t="shared" si="4"/>
        <v>348300</v>
      </c>
    </row>
    <row r="17" spans="1:11" ht="17.25" customHeight="1">
      <c r="A17" s="14" t="s">
        <v>96</v>
      </c>
      <c r="B17" s="13">
        <v>25982</v>
      </c>
      <c r="C17" s="13">
        <v>33472</v>
      </c>
      <c r="D17" s="13">
        <v>33169</v>
      </c>
      <c r="E17" s="13">
        <v>22395</v>
      </c>
      <c r="F17" s="13">
        <v>36137</v>
      </c>
      <c r="G17" s="13">
        <v>62469</v>
      </c>
      <c r="H17" s="13">
        <v>24436</v>
      </c>
      <c r="I17" s="13">
        <v>5760</v>
      </c>
      <c r="J17" s="13">
        <v>13851</v>
      </c>
      <c r="K17" s="11">
        <f t="shared" si="4"/>
        <v>257671</v>
      </c>
    </row>
    <row r="18" spans="1:11" ht="17.25" customHeight="1">
      <c r="A18" s="14" t="s">
        <v>97</v>
      </c>
      <c r="B18" s="13">
        <v>9628</v>
      </c>
      <c r="C18" s="13">
        <v>10255</v>
      </c>
      <c r="D18" s="13">
        <v>12854</v>
      </c>
      <c r="E18" s="13">
        <v>8158</v>
      </c>
      <c r="F18" s="13">
        <v>12134</v>
      </c>
      <c r="G18" s="13">
        <v>22542</v>
      </c>
      <c r="H18" s="13">
        <v>7539</v>
      </c>
      <c r="I18" s="13">
        <v>1789</v>
      </c>
      <c r="J18" s="13">
        <v>5392</v>
      </c>
      <c r="K18" s="11">
        <f t="shared" si="4"/>
        <v>90291</v>
      </c>
    </row>
    <row r="19" spans="1:11" ht="17.25" customHeight="1">
      <c r="A19" s="14" t="s">
        <v>98</v>
      </c>
      <c r="B19" s="13">
        <v>44</v>
      </c>
      <c r="C19" s="13">
        <v>54</v>
      </c>
      <c r="D19" s="13">
        <v>44</v>
      </c>
      <c r="E19" s="13">
        <v>23</v>
      </c>
      <c r="F19" s="13">
        <v>38</v>
      </c>
      <c r="G19" s="13">
        <v>55</v>
      </c>
      <c r="H19" s="13">
        <v>60</v>
      </c>
      <c r="I19" s="13">
        <v>10</v>
      </c>
      <c r="J19" s="13">
        <v>10</v>
      </c>
      <c r="K19" s="11">
        <f t="shared" si="4"/>
        <v>338</v>
      </c>
    </row>
    <row r="20" spans="1:11" ht="17.25" customHeight="1">
      <c r="A20" s="16" t="s">
        <v>23</v>
      </c>
      <c r="B20" s="11">
        <f>+B21+B22+B23</f>
        <v>182882</v>
      </c>
      <c r="C20" s="11">
        <f aca="true" t="shared" si="6" ref="C20:J20">+C21+C22+C23</f>
        <v>203773</v>
      </c>
      <c r="D20" s="11">
        <f t="shared" si="6"/>
        <v>243857</v>
      </c>
      <c r="E20" s="11">
        <f t="shared" si="6"/>
        <v>146934</v>
      </c>
      <c r="F20" s="11">
        <f t="shared" si="6"/>
        <v>228769</v>
      </c>
      <c r="G20" s="11">
        <f t="shared" si="6"/>
        <v>419838</v>
      </c>
      <c r="H20" s="11">
        <f t="shared" si="6"/>
        <v>150922</v>
      </c>
      <c r="I20" s="11">
        <f t="shared" si="6"/>
        <v>39082</v>
      </c>
      <c r="J20" s="11">
        <f t="shared" si="6"/>
        <v>95293</v>
      </c>
      <c r="K20" s="11">
        <f t="shared" si="4"/>
        <v>1711350</v>
      </c>
    </row>
    <row r="21" spans="1:12" ht="17.25" customHeight="1">
      <c r="A21" s="12" t="s">
        <v>24</v>
      </c>
      <c r="B21" s="13">
        <v>100477</v>
      </c>
      <c r="C21" s="13">
        <v>123535</v>
      </c>
      <c r="D21" s="13">
        <v>145917</v>
      </c>
      <c r="E21" s="13">
        <v>87458</v>
      </c>
      <c r="F21" s="13">
        <v>133442</v>
      </c>
      <c r="G21" s="13">
        <v>225133</v>
      </c>
      <c r="H21" s="13">
        <v>87012</v>
      </c>
      <c r="I21" s="13">
        <v>24447</v>
      </c>
      <c r="J21" s="13">
        <v>56895</v>
      </c>
      <c r="K21" s="11">
        <f t="shared" si="4"/>
        <v>984316</v>
      </c>
      <c r="L21" s="52"/>
    </row>
    <row r="22" spans="1:12" ht="17.25" customHeight="1">
      <c r="A22" s="12" t="s">
        <v>25</v>
      </c>
      <c r="B22" s="13">
        <v>80041</v>
      </c>
      <c r="C22" s="13">
        <v>77285</v>
      </c>
      <c r="D22" s="13">
        <v>95100</v>
      </c>
      <c r="E22" s="13">
        <v>57434</v>
      </c>
      <c r="F22" s="13">
        <v>93105</v>
      </c>
      <c r="G22" s="13">
        <v>190786</v>
      </c>
      <c r="H22" s="13">
        <v>60946</v>
      </c>
      <c r="I22" s="13">
        <v>13987</v>
      </c>
      <c r="J22" s="13">
        <v>37461</v>
      </c>
      <c r="K22" s="11">
        <f t="shared" si="4"/>
        <v>706145</v>
      </c>
      <c r="L22" s="52"/>
    </row>
    <row r="23" spans="1:11" ht="17.25" customHeight="1">
      <c r="A23" s="12" t="s">
        <v>26</v>
      </c>
      <c r="B23" s="13">
        <v>2364</v>
      </c>
      <c r="C23" s="13">
        <v>2953</v>
      </c>
      <c r="D23" s="13">
        <v>2840</v>
      </c>
      <c r="E23" s="13">
        <v>2042</v>
      </c>
      <c r="F23" s="13">
        <v>2222</v>
      </c>
      <c r="G23" s="13">
        <v>3919</v>
      </c>
      <c r="H23" s="13">
        <v>2964</v>
      </c>
      <c r="I23" s="13">
        <v>648</v>
      </c>
      <c r="J23" s="13">
        <v>937</v>
      </c>
      <c r="K23" s="11">
        <f t="shared" si="4"/>
        <v>20889</v>
      </c>
    </row>
    <row r="24" spans="1:11" ht="17.25" customHeight="1">
      <c r="A24" s="16" t="s">
        <v>27</v>
      </c>
      <c r="B24" s="13">
        <f>+B25+B26</f>
        <v>110564</v>
      </c>
      <c r="C24" s="13">
        <f aca="true" t="shared" si="7" ref="C24:J24">+C25+C26</f>
        <v>153228</v>
      </c>
      <c r="D24" s="13">
        <f t="shared" si="7"/>
        <v>178519</v>
      </c>
      <c r="E24" s="13">
        <f t="shared" si="7"/>
        <v>106334</v>
      </c>
      <c r="F24" s="13">
        <f t="shared" si="7"/>
        <v>127765</v>
      </c>
      <c r="G24" s="13">
        <f t="shared" si="7"/>
        <v>171968</v>
      </c>
      <c r="H24" s="13">
        <f t="shared" si="7"/>
        <v>83847</v>
      </c>
      <c r="I24" s="13">
        <f t="shared" si="7"/>
        <v>30448</v>
      </c>
      <c r="J24" s="13">
        <f t="shared" si="7"/>
        <v>78952</v>
      </c>
      <c r="K24" s="11">
        <f t="shared" si="4"/>
        <v>1041625</v>
      </c>
    </row>
    <row r="25" spans="1:12" ht="17.25" customHeight="1">
      <c r="A25" s="12" t="s">
        <v>130</v>
      </c>
      <c r="B25" s="13">
        <v>76715</v>
      </c>
      <c r="C25" s="13">
        <v>111287</v>
      </c>
      <c r="D25" s="13">
        <v>132107</v>
      </c>
      <c r="E25" s="13">
        <v>78250</v>
      </c>
      <c r="F25" s="13">
        <v>94537</v>
      </c>
      <c r="G25" s="13">
        <v>124904</v>
      </c>
      <c r="H25" s="13">
        <v>60943</v>
      </c>
      <c r="I25" s="13">
        <v>23661</v>
      </c>
      <c r="J25" s="13">
        <v>56657</v>
      </c>
      <c r="K25" s="11">
        <f t="shared" si="4"/>
        <v>759061</v>
      </c>
      <c r="L25" s="52"/>
    </row>
    <row r="26" spans="1:12" ht="17.25" customHeight="1">
      <c r="A26" s="12" t="s">
        <v>131</v>
      </c>
      <c r="B26" s="13">
        <v>33849</v>
      </c>
      <c r="C26" s="13">
        <v>41941</v>
      </c>
      <c r="D26" s="13">
        <v>46412</v>
      </c>
      <c r="E26" s="13">
        <v>28084</v>
      </c>
      <c r="F26" s="13">
        <v>33228</v>
      </c>
      <c r="G26" s="13">
        <v>47064</v>
      </c>
      <c r="H26" s="13">
        <v>22904</v>
      </c>
      <c r="I26" s="13">
        <v>6787</v>
      </c>
      <c r="J26" s="13">
        <v>22295</v>
      </c>
      <c r="K26" s="11">
        <f t="shared" si="4"/>
        <v>282564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5801</v>
      </c>
      <c r="I27" s="11">
        <v>0</v>
      </c>
      <c r="J27" s="11">
        <v>0</v>
      </c>
      <c r="K27" s="11">
        <f t="shared" si="4"/>
        <v>5801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18200.63</v>
      </c>
      <c r="I35" s="19">
        <v>0</v>
      </c>
      <c r="J35" s="19">
        <v>0</v>
      </c>
      <c r="K35" s="23">
        <f>SUM(B35:J35)</f>
        <v>18200.63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1762281.15</v>
      </c>
      <c r="C47" s="22">
        <f aca="true" t="shared" si="12" ref="C47:H47">+C48+C57</f>
        <v>2464750.54</v>
      </c>
      <c r="D47" s="22">
        <f t="shared" si="12"/>
        <v>3021337.2399999998</v>
      </c>
      <c r="E47" s="22">
        <f t="shared" si="12"/>
        <v>1669814.3199999998</v>
      </c>
      <c r="F47" s="22">
        <f t="shared" si="12"/>
        <v>2230987.6700000004</v>
      </c>
      <c r="G47" s="22">
        <f t="shared" si="12"/>
        <v>3114047.6</v>
      </c>
      <c r="H47" s="22">
        <f t="shared" si="12"/>
        <v>1673085.0999999999</v>
      </c>
      <c r="I47" s="22">
        <f>+I48+I57</f>
        <v>687087.82</v>
      </c>
      <c r="J47" s="22">
        <f>+J48+J57</f>
        <v>1073478.79</v>
      </c>
      <c r="K47" s="22">
        <f>SUM(B47:J47)</f>
        <v>17696870.23</v>
      </c>
    </row>
    <row r="48" spans="1:11" ht="17.25" customHeight="1">
      <c r="A48" s="16" t="s">
        <v>113</v>
      </c>
      <c r="B48" s="23">
        <f>SUM(B49:B56)</f>
        <v>1743615.93</v>
      </c>
      <c r="C48" s="23">
        <f aca="true" t="shared" si="13" ref="C48:J48">SUM(C49:C56)</f>
        <v>2441272.7</v>
      </c>
      <c r="D48" s="23">
        <f t="shared" si="13"/>
        <v>2995914.71</v>
      </c>
      <c r="E48" s="23">
        <f t="shared" si="13"/>
        <v>1647424.43</v>
      </c>
      <c r="F48" s="23">
        <f t="shared" si="13"/>
        <v>2207556.8400000003</v>
      </c>
      <c r="G48" s="23">
        <f t="shared" si="13"/>
        <v>3084512.33</v>
      </c>
      <c r="H48" s="23">
        <f t="shared" si="13"/>
        <v>1653058.7</v>
      </c>
      <c r="I48" s="23">
        <f t="shared" si="13"/>
        <v>687087.82</v>
      </c>
      <c r="J48" s="23">
        <f t="shared" si="13"/>
        <v>1059472.86</v>
      </c>
      <c r="K48" s="23">
        <f aca="true" t="shared" si="14" ref="K48:K57">SUM(B48:J48)</f>
        <v>17519916.32</v>
      </c>
    </row>
    <row r="49" spans="1:11" ht="17.25" customHeight="1">
      <c r="A49" s="34" t="s">
        <v>44</v>
      </c>
      <c r="B49" s="23">
        <f aca="true" t="shared" si="15" ref="B49:H49">ROUND(B30*B7,2)</f>
        <v>1742534.68</v>
      </c>
      <c r="C49" s="23">
        <f t="shared" si="15"/>
        <v>2433934.08</v>
      </c>
      <c r="D49" s="23">
        <f t="shared" si="15"/>
        <v>2993806.31</v>
      </c>
      <c r="E49" s="23">
        <f t="shared" si="15"/>
        <v>1646512.97</v>
      </c>
      <c r="F49" s="23">
        <f t="shared" si="15"/>
        <v>2205794.89</v>
      </c>
      <c r="G49" s="23">
        <f t="shared" si="15"/>
        <v>3081918.09</v>
      </c>
      <c r="H49" s="23">
        <f t="shared" si="15"/>
        <v>1633779.92</v>
      </c>
      <c r="I49" s="23">
        <f>ROUND(I30*I7,2)</f>
        <v>686022.1</v>
      </c>
      <c r="J49" s="23">
        <f>ROUND(J30*J7,2)</f>
        <v>1057255.82</v>
      </c>
      <c r="K49" s="23">
        <f t="shared" si="14"/>
        <v>17481558.86</v>
      </c>
    </row>
    <row r="50" spans="1:11" ht="17.25" customHeight="1">
      <c r="A50" s="34" t="s">
        <v>45</v>
      </c>
      <c r="B50" s="19">
        <v>0</v>
      </c>
      <c r="C50" s="23">
        <f>ROUND(C31*C7,2)</f>
        <v>5410.1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5410.1</v>
      </c>
    </row>
    <row r="51" spans="1:11" ht="17.25" customHeight="1">
      <c r="A51" s="66" t="s">
        <v>106</v>
      </c>
      <c r="B51" s="67">
        <f aca="true" t="shared" si="16" ref="B51:H51">ROUND(B32*B7,2)</f>
        <v>-3010.43</v>
      </c>
      <c r="C51" s="67">
        <f t="shared" si="16"/>
        <v>-3845.2</v>
      </c>
      <c r="D51" s="67">
        <f t="shared" si="16"/>
        <v>-4277.36</v>
      </c>
      <c r="E51" s="67">
        <f t="shared" si="16"/>
        <v>-2533.94</v>
      </c>
      <c r="F51" s="67">
        <f t="shared" si="16"/>
        <v>-3519.57</v>
      </c>
      <c r="G51" s="67">
        <f t="shared" si="16"/>
        <v>-4835.84</v>
      </c>
      <c r="H51" s="67">
        <f t="shared" si="16"/>
        <v>-2636.89</v>
      </c>
      <c r="I51" s="19">
        <v>0</v>
      </c>
      <c r="J51" s="19">
        <v>0</v>
      </c>
      <c r="K51" s="67">
        <f>SUM(B51:J51)</f>
        <v>-24659.23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18200.63</v>
      </c>
      <c r="I53" s="31">
        <f>+I35</f>
        <v>0</v>
      </c>
      <c r="J53" s="31">
        <f>+J35</f>
        <v>0</v>
      </c>
      <c r="K53" s="23">
        <f t="shared" si="14"/>
        <v>18200.63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-246866.30000000075</v>
      </c>
      <c r="C61" s="35">
        <f t="shared" si="17"/>
        <v>-270765.94999999995</v>
      </c>
      <c r="D61" s="35">
        <f t="shared" si="17"/>
        <v>5737606.52</v>
      </c>
      <c r="E61" s="35">
        <f t="shared" si="17"/>
        <v>-275941.32999999996</v>
      </c>
      <c r="F61" s="35">
        <f t="shared" si="17"/>
        <v>-282267.5499999998</v>
      </c>
      <c r="G61" s="35">
        <f t="shared" si="17"/>
        <v>-327108.58</v>
      </c>
      <c r="H61" s="35">
        <f t="shared" si="17"/>
        <v>-236360.76</v>
      </c>
      <c r="I61" s="35">
        <f t="shared" si="17"/>
        <v>-108869.67000000001</v>
      </c>
      <c r="J61" s="35">
        <f t="shared" si="17"/>
        <v>-95684.42</v>
      </c>
      <c r="K61" s="35">
        <f>SUM(B61:J61)</f>
        <v>3893741.959999999</v>
      </c>
    </row>
    <row r="62" spans="1:11" ht="18.75" customHeight="1">
      <c r="A62" s="16" t="s">
        <v>75</v>
      </c>
      <c r="B62" s="35">
        <f aca="true" t="shared" si="18" ref="B62:J62">B63+B64+B65+B66+B67+B68</f>
        <v>-227574.87</v>
      </c>
      <c r="C62" s="35">
        <f t="shared" si="18"/>
        <v>-246113.20999999996</v>
      </c>
      <c r="D62" s="35">
        <f t="shared" si="18"/>
        <v>-236972.52000000002</v>
      </c>
      <c r="E62" s="35">
        <f t="shared" si="18"/>
        <v>-259649.11</v>
      </c>
      <c r="F62" s="35">
        <f t="shared" si="18"/>
        <v>-261819.22000000003</v>
      </c>
      <c r="G62" s="35">
        <f t="shared" si="18"/>
        <v>-292485.32</v>
      </c>
      <c r="H62" s="35">
        <f t="shared" si="18"/>
        <v>-219655.2</v>
      </c>
      <c r="I62" s="35">
        <f t="shared" si="18"/>
        <v>-40477.6</v>
      </c>
      <c r="J62" s="35">
        <f t="shared" si="18"/>
        <v>-83577.2</v>
      </c>
      <c r="K62" s="35">
        <f aca="true" t="shared" si="19" ref="K62:K91">SUM(B62:J62)</f>
        <v>-1868324.25</v>
      </c>
    </row>
    <row r="63" spans="1:11" ht="18.75" customHeight="1">
      <c r="A63" s="12" t="s">
        <v>76</v>
      </c>
      <c r="B63" s="35">
        <f>-ROUND(B9*$D$3,2)</f>
        <v>-184630.6</v>
      </c>
      <c r="C63" s="35">
        <f aca="true" t="shared" si="20" ref="C63:J63">-ROUND(C9*$D$3,2)</f>
        <v>-241246.8</v>
      </c>
      <c r="D63" s="35">
        <f t="shared" si="20"/>
        <v>-218370.8</v>
      </c>
      <c r="E63" s="35">
        <f t="shared" si="20"/>
        <v>-162206.8</v>
      </c>
      <c r="F63" s="35">
        <f t="shared" si="20"/>
        <v>-191459.2</v>
      </c>
      <c r="G63" s="35">
        <f t="shared" si="20"/>
        <v>-243967.6</v>
      </c>
      <c r="H63" s="35">
        <f t="shared" si="20"/>
        <v>-219655.2</v>
      </c>
      <c r="I63" s="35">
        <f t="shared" si="20"/>
        <v>-40477.6</v>
      </c>
      <c r="J63" s="35">
        <f t="shared" si="20"/>
        <v>-83577.2</v>
      </c>
      <c r="K63" s="35">
        <f t="shared" si="19"/>
        <v>-1585591.8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-581.4</v>
      </c>
      <c r="C65" s="35">
        <v>-125.4</v>
      </c>
      <c r="D65" s="35">
        <v>-91.2</v>
      </c>
      <c r="E65" s="35">
        <v>-611.8</v>
      </c>
      <c r="F65" s="35">
        <v>-330.6</v>
      </c>
      <c r="G65" s="35">
        <v>-235.6</v>
      </c>
      <c r="H65" s="19">
        <v>0</v>
      </c>
      <c r="I65" s="19">
        <v>0</v>
      </c>
      <c r="J65" s="19">
        <v>0</v>
      </c>
      <c r="K65" s="35">
        <f t="shared" si="19"/>
        <v>-1976</v>
      </c>
    </row>
    <row r="66" spans="1:11" ht="18.75" customHeight="1">
      <c r="A66" s="12" t="s">
        <v>107</v>
      </c>
      <c r="B66" s="35">
        <v>-10256.2</v>
      </c>
      <c r="C66" s="35">
        <v>-2367.4</v>
      </c>
      <c r="D66" s="35">
        <v>-3397.2</v>
      </c>
      <c r="E66" s="35">
        <v>-5118.6</v>
      </c>
      <c r="F66" s="35">
        <v>-3830.4</v>
      </c>
      <c r="G66" s="35">
        <v>-4655</v>
      </c>
      <c r="H66" s="19">
        <v>0</v>
      </c>
      <c r="I66" s="19">
        <v>0</v>
      </c>
      <c r="J66" s="19">
        <v>0</v>
      </c>
      <c r="K66" s="35">
        <f t="shared" si="19"/>
        <v>-29624.800000000003</v>
      </c>
    </row>
    <row r="67" spans="1:11" ht="18.75" customHeight="1">
      <c r="A67" s="12" t="s">
        <v>53</v>
      </c>
      <c r="B67" s="35">
        <v>-32106.67</v>
      </c>
      <c r="C67" s="35">
        <v>-2373.61</v>
      </c>
      <c r="D67" s="35">
        <v>-15113.32</v>
      </c>
      <c r="E67" s="35">
        <v>-91711.91</v>
      </c>
      <c r="F67" s="35">
        <v>-66199.02</v>
      </c>
      <c r="G67" s="35">
        <v>-43627.12</v>
      </c>
      <c r="H67" s="19">
        <v>0</v>
      </c>
      <c r="I67" s="19">
        <v>0</v>
      </c>
      <c r="J67" s="19">
        <v>0</v>
      </c>
      <c r="K67" s="35">
        <f t="shared" si="19"/>
        <v>-251131.65000000002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-6447867.7700000005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-7800021.9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-14446083.700000001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67">
        <v>-6430938.33</v>
      </c>
      <c r="C98" s="19">
        <v>0</v>
      </c>
      <c r="D98" s="19">
        <v>0</v>
      </c>
      <c r="E98" s="19">
        <v>0</v>
      </c>
      <c r="F98" s="67">
        <v>-7777211.58</v>
      </c>
      <c r="G98" s="19">
        <v>0</v>
      </c>
      <c r="H98" s="19">
        <v>0</v>
      </c>
      <c r="I98" s="19">
        <v>0</v>
      </c>
      <c r="J98" s="19">
        <v>0</v>
      </c>
      <c r="K98" s="67">
        <f>ROUND(SUM(B98:J98),2)</f>
        <v>-14208149.91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6428576.34</v>
      </c>
      <c r="C101" s="19">
        <v>0</v>
      </c>
      <c r="D101" s="67">
        <v>6000000</v>
      </c>
      <c r="E101" s="19">
        <v>0</v>
      </c>
      <c r="F101" s="67">
        <v>7779573.57</v>
      </c>
      <c r="G101" s="19">
        <v>0</v>
      </c>
      <c r="H101" s="19">
        <v>0</v>
      </c>
      <c r="I101" s="19">
        <v>0</v>
      </c>
      <c r="J101" s="19">
        <v>0</v>
      </c>
      <c r="K101" s="67">
        <f>SUM(B101:J101)</f>
        <v>20208149.91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1515414.849999999</v>
      </c>
      <c r="C104" s="24">
        <f t="shared" si="22"/>
        <v>2193984.59</v>
      </c>
      <c r="D104" s="24">
        <f t="shared" si="22"/>
        <v>8758943.76</v>
      </c>
      <c r="E104" s="24">
        <f t="shared" si="22"/>
        <v>1393872.9899999998</v>
      </c>
      <c r="F104" s="24">
        <f t="shared" si="22"/>
        <v>1948720.12</v>
      </c>
      <c r="G104" s="24">
        <f t="shared" si="22"/>
        <v>2786939.0200000005</v>
      </c>
      <c r="H104" s="24">
        <f t="shared" si="22"/>
        <v>1436724.3399999999</v>
      </c>
      <c r="I104" s="24">
        <f>+I105+I106</f>
        <v>578218.1499999999</v>
      </c>
      <c r="J104" s="24">
        <f>+J105+J106</f>
        <v>977794.3700000002</v>
      </c>
      <c r="K104" s="48">
        <f>SUM(B104:J104)</f>
        <v>21590612.189999998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1496749.629999999</v>
      </c>
      <c r="C105" s="24">
        <f t="shared" si="23"/>
        <v>2170506.75</v>
      </c>
      <c r="D105" s="24">
        <f t="shared" si="23"/>
        <v>8733521.23</v>
      </c>
      <c r="E105" s="24">
        <f t="shared" si="23"/>
        <v>1371483.0999999999</v>
      </c>
      <c r="F105" s="24">
        <f t="shared" si="23"/>
        <v>1925289.29</v>
      </c>
      <c r="G105" s="24">
        <f t="shared" si="23"/>
        <v>2757403.7500000005</v>
      </c>
      <c r="H105" s="24">
        <f t="shared" si="23"/>
        <v>1416697.94</v>
      </c>
      <c r="I105" s="24">
        <f t="shared" si="23"/>
        <v>578218.1499999999</v>
      </c>
      <c r="J105" s="24">
        <f t="shared" si="23"/>
        <v>963788.4400000002</v>
      </c>
      <c r="K105" s="48">
        <f>SUM(B105:J105)</f>
        <v>21413658.28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23430.83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176953.90999999997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21590612.189999998</v>
      </c>
      <c r="L112" s="54"/>
    </row>
    <row r="113" spans="1:11" ht="18.75" customHeight="1">
      <c r="A113" s="26" t="s">
        <v>71</v>
      </c>
      <c r="B113" s="27">
        <v>197606.36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197606.36</v>
      </c>
    </row>
    <row r="114" spans="1:11" ht="18.75" customHeight="1">
      <c r="A114" s="26" t="s">
        <v>72</v>
      </c>
      <c r="B114" s="27">
        <v>1317808.49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1317808.49</v>
      </c>
    </row>
    <row r="115" spans="1:11" ht="18.75" customHeight="1">
      <c r="A115" s="26" t="s">
        <v>73</v>
      </c>
      <c r="B115" s="40">
        <v>0</v>
      </c>
      <c r="C115" s="27">
        <v>2193984.59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2193984.59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v>8758943.76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8758943.76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v>1393872.9899999998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1393872.9899999998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358816.79000000004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358816.79000000004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669700.09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669700.09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101377.70000000001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101377.70000000001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818825.53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818825.53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833806.93</v>
      </c>
      <c r="H122" s="40">
        <v>0</v>
      </c>
      <c r="I122" s="40">
        <v>0</v>
      </c>
      <c r="J122" s="40">
        <v>0</v>
      </c>
      <c r="K122" s="41">
        <f t="shared" si="25"/>
        <v>833806.93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64411.51</v>
      </c>
      <c r="H123" s="40">
        <v>0</v>
      </c>
      <c r="I123" s="40">
        <v>0</v>
      </c>
      <c r="J123" s="40">
        <v>0</v>
      </c>
      <c r="K123" s="41">
        <f t="shared" si="25"/>
        <v>64411.51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394649.03</v>
      </c>
      <c r="H124" s="40">
        <v>0</v>
      </c>
      <c r="I124" s="40">
        <v>0</v>
      </c>
      <c r="J124" s="40">
        <v>0</v>
      </c>
      <c r="K124" s="41">
        <f t="shared" si="25"/>
        <v>394649.03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393037.83</v>
      </c>
      <c r="H125" s="40">
        <v>0</v>
      </c>
      <c r="I125" s="40">
        <v>0</v>
      </c>
      <c r="J125" s="40">
        <v>0</v>
      </c>
      <c r="K125" s="41">
        <f t="shared" si="25"/>
        <v>393037.83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1101033.73</v>
      </c>
      <c r="H126" s="40">
        <v>0</v>
      </c>
      <c r="I126" s="40">
        <v>0</v>
      </c>
      <c r="J126" s="40">
        <v>0</v>
      </c>
      <c r="K126" s="41">
        <f t="shared" si="25"/>
        <v>1101033.73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513831.73</v>
      </c>
      <c r="I127" s="40">
        <v>0</v>
      </c>
      <c r="J127" s="40">
        <v>0</v>
      </c>
      <c r="K127" s="41">
        <f t="shared" si="25"/>
        <v>513831.73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922892.61</v>
      </c>
      <c r="I128" s="40">
        <v>0</v>
      </c>
      <c r="J128" s="40">
        <v>0</v>
      </c>
      <c r="K128" s="41">
        <f t="shared" si="25"/>
        <v>922892.61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578218.15</v>
      </c>
      <c r="J129" s="40">
        <v>0</v>
      </c>
      <c r="K129" s="41">
        <f t="shared" si="25"/>
        <v>578218.15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977794.37</v>
      </c>
      <c r="K130" s="44">
        <f t="shared" si="25"/>
        <v>977794.37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 t="s">
        <v>135</v>
      </c>
    </row>
    <row r="133" ht="18.75" customHeight="1">
      <c r="A133" s="39" t="s">
        <v>136</v>
      </c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2017-02-24T14:07:23Z</dcterms:modified>
  <cp:category/>
  <cp:version/>
  <cp:contentType/>
  <cp:contentStatus/>
</cp:coreProperties>
</file>