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<sst xmlns="http://schemas.openxmlformats.org/spreadsheetml/2006/main" count="135" uniqueCount="135">
  <si>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</si>
  <si>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</si>
  <si>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</si>
  <si>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</si>
  <si>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</si>
  <si>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</si>
  <si>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</si>
  <si>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</si>
  <si>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</si>
  <si>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</si>
  <si>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</si>
  <si>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</si>
  <si>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</si>
  <si>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</si>
  <si>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</si>
  <si>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</si>
  <si>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</si>
  <si>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</si>
  <si>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</si>
  <si>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</si>
  <si>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</si>
  <si>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</si>
  <si>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</si>
  <si>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</si>
  <si>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</si>
  <si>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</si>
  <si>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</si>
  <si>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</si>
  <si>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</si>
  <si>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</si>
  <si>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</si>
  <si>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</si>
  <si>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</si>
  <si>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</si>
  <si>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</si>
  <si>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</si>
  <si>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</si>
  <si>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</si>
  <si>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</si>
  <si>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</si>
  <si>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</si>
  <si>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</si>
  <si>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</si>
  <si>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</si>
  <si>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</si>
  <si>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</si>
  <si>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</si>
  <si>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</si>
  <si>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</si>
  <si>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</si>
  <si>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</si>
  <si>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</si>
  <si>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</si>
  <si>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</si>
  <si>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</si>
  <si>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</si>
  <si>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</si>
  <si>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</si>
  <si>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</si>
  <si>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</si>
  <si>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</si>
  <si>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</si>
  <si>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</si>
  <si>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</si>
  <si>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</si>
  <si>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</si>
  <si>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</si>
  <si>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</si>
  <si>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</si>
  <si>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</si>
  <si>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</si>
  <si>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</si>
  <si>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</si>
  <si>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</si>
  <si>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</si>
  <si>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</si>
  <si>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</si>
  <si>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</si>
  <si>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</si>
  <si>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</si>
  <si>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</si>
  <si>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</si>
  <si>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</si>
  <si>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</si>
  <si>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</si>
  <si>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</si>
  <si>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</si>
  <si>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</si>
  <si>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</si>
  <si>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</si>
  <si>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</si>
  <si>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</si>
  <si>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</si>
  <si>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</si>
  <si>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</si>
  <si>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</si>
  <si>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</si>
  <si>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</si>
  <si>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</si>
  <si>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</si>
  <si>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</si>
  <si>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</si>
  <si>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</si>
  <si>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</si>
  <si>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</si>
  <si>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</si>
  <si>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</si>
  <si>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</si>
  <si>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</si>
  <si>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</si>
  <si>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</si>
  <si>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</si>
  <si>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</si>
  <si>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</si>
  <si>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</si>
  <si>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</si>
  <si>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</si>
  <si>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</si>
  <si>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</si>
  <si>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</si>
  <si>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</si>
  <si>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</si>
  <si>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</si>
  <si>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</si>
  <si>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</si>
  <si>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</si>
  <si>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</si>
  <si>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</si>
  <si>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</si>
  <si>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</si>
  <si>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</si>
  <si>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</si>
  <si>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03/02/17 - VENCIMENTO 16/02/17</t>
  </si>
  <si>
    <t>6.3. Revisão de Remuneração pelo Transporte Coletivo ¹</t>
  </si>
  <si>
    <t>Obs: planilha republicada em 02/03/17.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</si>
</sst>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3" fillId="0" borderId="4" xfId="53" applyNumberFormat="1" applyFont="1" applyFill="1" applyBorder="1" applyAlignment="1">
      <alignment horizontal="center" vertical="center"/>
    </xf>
    <xf numFmtId="173" fontId="33" fillId="35" borderId="4" xfId="46" applyNumberFormat="1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15</v>
      </c>
      <c r="B4" s="81" t="s">
        <v>93</v>
      </c>
      <c r="C4" s="82"/>
      <c r="D4" s="82"/>
      <c r="E4" s="82"/>
      <c r="F4" s="82"/>
      <c r="G4" s="82"/>
      <c r="H4" s="82"/>
      <c r="I4" s="82"/>
      <c r="J4" s="83"/>
      <c r="K4" s="80" t="s">
        <v>16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4" t="s">
        <v>92</v>
      </c>
      <c r="J5" s="84" t="s">
        <v>91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28</v>
      </c>
      <c r="B7" s="9">
        <f aca="true" t="shared" si="0" ref="B7:K7">+B8+B20+B24+B27</f>
        <v>578854</v>
      </c>
      <c r="C7" s="9">
        <f t="shared" si="0"/>
        <v>712108</v>
      </c>
      <c r="D7" s="9">
        <f t="shared" si="0"/>
        <v>759583</v>
      </c>
      <c r="E7" s="9">
        <f t="shared" si="0"/>
        <v>508442</v>
      </c>
      <c r="F7" s="9">
        <f t="shared" si="0"/>
        <v>706286</v>
      </c>
      <c r="G7" s="9">
        <f t="shared" si="0"/>
        <v>1178821</v>
      </c>
      <c r="H7" s="9">
        <f t="shared" si="0"/>
        <v>530587</v>
      </c>
      <c r="I7" s="9">
        <f t="shared" si="0"/>
        <v>116062</v>
      </c>
      <c r="J7" s="9">
        <f t="shared" si="0"/>
        <v>317022</v>
      </c>
      <c r="K7" s="9">
        <f t="shared" si="0"/>
        <v>5407765</v>
      </c>
      <c r="L7" s="52"/>
    </row>
    <row r="8" spans="1:11" ht="17.25" customHeight="1">
      <c r="A8" s="10" t="s">
        <v>99</v>
      </c>
      <c r="B8" s="11">
        <f>B9+B12+B16</f>
        <v>315607</v>
      </c>
      <c r="C8" s="11">
        <f aca="true" t="shared" si="1" ref="C8:J8">C9+C12+C16</f>
        <v>400061</v>
      </c>
      <c r="D8" s="11">
        <f t="shared" si="1"/>
        <v>399737</v>
      </c>
      <c r="E8" s="11">
        <f t="shared" si="1"/>
        <v>284091</v>
      </c>
      <c r="F8" s="11">
        <f t="shared" si="1"/>
        <v>379277</v>
      </c>
      <c r="G8" s="11">
        <f t="shared" si="1"/>
        <v>631190</v>
      </c>
      <c r="H8" s="11">
        <f t="shared" si="1"/>
        <v>312590</v>
      </c>
      <c r="I8" s="11">
        <f t="shared" si="1"/>
        <v>58150</v>
      </c>
      <c r="J8" s="11">
        <f t="shared" si="1"/>
        <v>166168</v>
      </c>
      <c r="K8" s="11">
        <f>SUM(B8:J8)</f>
        <v>2946871</v>
      </c>
    </row>
    <row r="9" spans="1:11" ht="17.25" customHeight="1">
      <c r="A9" s="15" t="s">
        <v>17</v>
      </c>
      <c r="B9" s="13">
        <f>+B10+B11</f>
        <v>43143</v>
      </c>
      <c r="C9" s="13">
        <f aca="true" t="shared" si="2" ref="C9:J9">+C10+C11</f>
        <v>55878</v>
      </c>
      <c r="D9" s="13">
        <f t="shared" si="2"/>
        <v>50515</v>
      </c>
      <c r="E9" s="13">
        <f t="shared" si="2"/>
        <v>38324</v>
      </c>
      <c r="F9" s="13">
        <f t="shared" si="2"/>
        <v>45569</v>
      </c>
      <c r="G9" s="13">
        <f t="shared" si="2"/>
        <v>57649</v>
      </c>
      <c r="H9" s="13">
        <f t="shared" si="2"/>
        <v>53086</v>
      </c>
      <c r="I9" s="13">
        <f t="shared" si="2"/>
        <v>9106</v>
      </c>
      <c r="J9" s="13">
        <f t="shared" si="2"/>
        <v>19504</v>
      </c>
      <c r="K9" s="11">
        <f>SUM(B9:J9)</f>
        <v>372774</v>
      </c>
    </row>
    <row r="10" spans="1:11" ht="17.25" customHeight="1">
      <c r="A10" s="29" t="s">
        <v>18</v>
      </c>
      <c r="B10" s="13">
        <v>43143</v>
      </c>
      <c r="C10" s="13">
        <v>55878</v>
      </c>
      <c r="D10" s="13">
        <v>50515</v>
      </c>
      <c r="E10" s="13">
        <v>38324</v>
      </c>
      <c r="F10" s="13">
        <v>45569</v>
      </c>
      <c r="G10" s="13">
        <v>57649</v>
      </c>
      <c r="H10" s="13">
        <v>53086</v>
      </c>
      <c r="I10" s="13">
        <v>9106</v>
      </c>
      <c r="J10" s="13">
        <v>19504</v>
      </c>
      <c r="K10" s="11">
        <f>SUM(B10:J10)</f>
        <v>372774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234576</v>
      </c>
      <c r="C12" s="17">
        <f t="shared" si="3"/>
        <v>298175</v>
      </c>
      <c r="D12" s="17">
        <f t="shared" si="3"/>
        <v>301856</v>
      </c>
      <c r="E12" s="17">
        <f t="shared" si="3"/>
        <v>212874</v>
      </c>
      <c r="F12" s="17">
        <f t="shared" si="3"/>
        <v>280965</v>
      </c>
      <c r="G12" s="17">
        <f t="shared" si="3"/>
        <v>478955</v>
      </c>
      <c r="H12" s="17">
        <f t="shared" si="3"/>
        <v>225761</v>
      </c>
      <c r="I12" s="17">
        <f t="shared" si="3"/>
        <v>41608</v>
      </c>
      <c r="J12" s="17">
        <f t="shared" si="3"/>
        <v>126404</v>
      </c>
      <c r="K12" s="11">
        <f aca="true" t="shared" si="4" ref="K12:K27">SUM(B12:J12)</f>
        <v>2201174</v>
      </c>
    </row>
    <row r="13" spans="1:13" ht="17.25" customHeight="1">
      <c r="A13" s="14" t="s">
        <v>20</v>
      </c>
      <c r="B13" s="13">
        <v>118535</v>
      </c>
      <c r="C13" s="13">
        <v>162375</v>
      </c>
      <c r="D13" s="13">
        <v>167002</v>
      </c>
      <c r="E13" s="13">
        <v>114928</v>
      </c>
      <c r="F13" s="13">
        <v>150426</v>
      </c>
      <c r="G13" s="13">
        <v>238858</v>
      </c>
      <c r="H13" s="13">
        <v>113074</v>
      </c>
      <c r="I13" s="13">
        <v>24611</v>
      </c>
      <c r="J13" s="13">
        <v>69785</v>
      </c>
      <c r="K13" s="11">
        <f t="shared" si="4"/>
        <v>1159594</v>
      </c>
      <c r="L13" s="52"/>
      <c r="M13" s="53"/>
    </row>
    <row r="14" spans="1:12" ht="17.25" customHeight="1">
      <c r="A14" s="14" t="s">
        <v>21</v>
      </c>
      <c r="B14" s="13">
        <v>112440</v>
      </c>
      <c r="C14" s="13">
        <v>130809</v>
      </c>
      <c r="D14" s="13">
        <v>130888</v>
      </c>
      <c r="E14" s="13">
        <v>94457</v>
      </c>
      <c r="F14" s="13">
        <v>127372</v>
      </c>
      <c r="G14" s="13">
        <v>234965</v>
      </c>
      <c r="H14" s="13">
        <v>107550</v>
      </c>
      <c r="I14" s="13">
        <v>16106</v>
      </c>
      <c r="J14" s="13">
        <v>55356</v>
      </c>
      <c r="K14" s="11">
        <f t="shared" si="4"/>
        <v>1009943</v>
      </c>
      <c r="L14" s="52"/>
    </row>
    <row r="15" spans="1:11" ht="17.25" customHeight="1">
      <c r="A15" s="14" t="s">
        <v>22</v>
      </c>
      <c r="B15" s="13">
        <v>3601</v>
      </c>
      <c r="C15" s="13">
        <v>4991</v>
      </c>
      <c r="D15" s="13">
        <v>3966</v>
      </c>
      <c r="E15" s="13">
        <v>3489</v>
      </c>
      <c r="F15" s="13">
        <v>3167</v>
      </c>
      <c r="G15" s="13">
        <v>5132</v>
      </c>
      <c r="H15" s="13">
        <v>5137</v>
      </c>
      <c r="I15" s="13">
        <v>891</v>
      </c>
      <c r="J15" s="13">
        <v>1263</v>
      </c>
      <c r="K15" s="11">
        <f t="shared" si="4"/>
        <v>31637</v>
      </c>
    </row>
    <row r="16" spans="1:11" ht="17.25" customHeight="1">
      <c r="A16" s="15" t="s">
        <v>95</v>
      </c>
      <c r="B16" s="13">
        <f>B17+B18+B19</f>
        <v>37888</v>
      </c>
      <c r="C16" s="13">
        <f aca="true" t="shared" si="5" ref="C16:J16">C17+C18+C19</f>
        <v>46008</v>
      </c>
      <c r="D16" s="13">
        <f t="shared" si="5"/>
        <v>47366</v>
      </c>
      <c r="E16" s="13">
        <f t="shared" si="5"/>
        <v>32893</v>
      </c>
      <c r="F16" s="13">
        <f t="shared" si="5"/>
        <v>52743</v>
      </c>
      <c r="G16" s="13">
        <f t="shared" si="5"/>
        <v>94586</v>
      </c>
      <c r="H16" s="13">
        <f t="shared" si="5"/>
        <v>33743</v>
      </c>
      <c r="I16" s="13">
        <f t="shared" si="5"/>
        <v>7436</v>
      </c>
      <c r="J16" s="13">
        <f t="shared" si="5"/>
        <v>20260</v>
      </c>
      <c r="K16" s="11">
        <f t="shared" si="4"/>
        <v>372923</v>
      </c>
    </row>
    <row r="17" spans="1:11" ht="17.25" customHeight="1">
      <c r="A17" s="14" t="s">
        <v>96</v>
      </c>
      <c r="B17" s="13">
        <v>24519</v>
      </c>
      <c r="C17" s="13">
        <v>31620</v>
      </c>
      <c r="D17" s="13">
        <v>30603</v>
      </c>
      <c r="E17" s="13">
        <v>21359</v>
      </c>
      <c r="F17" s="13">
        <v>34820</v>
      </c>
      <c r="G17" s="13">
        <v>59914</v>
      </c>
      <c r="H17" s="13">
        <v>23072</v>
      </c>
      <c r="I17" s="13">
        <v>5235</v>
      </c>
      <c r="J17" s="13">
        <v>12917</v>
      </c>
      <c r="K17" s="11">
        <f t="shared" si="4"/>
        <v>244059</v>
      </c>
    </row>
    <row r="18" spans="1:11" ht="17.25" customHeight="1">
      <c r="A18" s="14" t="s">
        <v>97</v>
      </c>
      <c r="B18" s="13">
        <v>13341</v>
      </c>
      <c r="C18" s="13">
        <v>14338</v>
      </c>
      <c r="D18" s="13">
        <v>16739</v>
      </c>
      <c r="E18" s="13">
        <v>11510</v>
      </c>
      <c r="F18" s="13">
        <v>17897</v>
      </c>
      <c r="G18" s="13">
        <v>34621</v>
      </c>
      <c r="H18" s="13">
        <v>10636</v>
      </c>
      <c r="I18" s="13">
        <v>2199</v>
      </c>
      <c r="J18" s="13">
        <v>7333</v>
      </c>
      <c r="K18" s="11">
        <f t="shared" si="4"/>
        <v>128614</v>
      </c>
    </row>
    <row r="19" spans="1:11" ht="17.25" customHeight="1">
      <c r="A19" s="14" t="s">
        <v>98</v>
      </c>
      <c r="B19" s="13">
        <v>28</v>
      </c>
      <c r="C19" s="13">
        <v>50</v>
      </c>
      <c r="D19" s="13">
        <v>24</v>
      </c>
      <c r="E19" s="13">
        <v>24</v>
      </c>
      <c r="F19" s="13">
        <v>26</v>
      </c>
      <c r="G19" s="13">
        <v>51</v>
      </c>
      <c r="H19" s="13">
        <v>35</v>
      </c>
      <c r="I19" s="13">
        <v>2</v>
      </c>
      <c r="J19" s="13">
        <v>10</v>
      </c>
      <c r="K19" s="11">
        <f t="shared" si="4"/>
        <v>250</v>
      </c>
    </row>
    <row r="20" spans="1:11" ht="17.25" customHeight="1">
      <c r="A20" s="16" t="s">
        <v>23</v>
      </c>
      <c r="B20" s="11">
        <f>+B21+B22+B23</f>
        <v>173839</v>
      </c>
      <c r="C20" s="11">
        <f aca="true" t="shared" si="6" ref="C20:J20">+C21+C22+C23</f>
        <v>188981</v>
      </c>
      <c r="D20" s="11">
        <f t="shared" si="6"/>
        <v>213989</v>
      </c>
      <c r="E20" s="11">
        <f t="shared" si="6"/>
        <v>137104</v>
      </c>
      <c r="F20" s="11">
        <f t="shared" si="6"/>
        <v>219944</v>
      </c>
      <c r="G20" s="11">
        <f t="shared" si="6"/>
        <v>405606</v>
      </c>
      <c r="H20" s="11">
        <f t="shared" si="6"/>
        <v>143172</v>
      </c>
      <c r="I20" s="11">
        <f t="shared" si="6"/>
        <v>33505</v>
      </c>
      <c r="J20" s="11">
        <f t="shared" si="6"/>
        <v>86823</v>
      </c>
      <c r="K20" s="11">
        <f t="shared" si="4"/>
        <v>1602963</v>
      </c>
    </row>
    <row r="21" spans="1:12" ht="17.25" customHeight="1">
      <c r="A21" s="12" t="s">
        <v>24</v>
      </c>
      <c r="B21" s="13">
        <v>97221</v>
      </c>
      <c r="C21" s="13">
        <v>116756</v>
      </c>
      <c r="D21" s="13">
        <v>132728</v>
      </c>
      <c r="E21" s="13">
        <v>82781</v>
      </c>
      <c r="F21" s="13">
        <v>130689</v>
      </c>
      <c r="G21" s="13">
        <v>221152</v>
      </c>
      <c r="H21" s="13">
        <v>84088</v>
      </c>
      <c r="I21" s="13">
        <v>21706</v>
      </c>
      <c r="J21" s="13">
        <v>52876</v>
      </c>
      <c r="K21" s="11">
        <f t="shared" si="4"/>
        <v>939997</v>
      </c>
      <c r="L21" s="52"/>
    </row>
    <row r="22" spans="1:12" ht="17.25" customHeight="1">
      <c r="A22" s="12" t="s">
        <v>25</v>
      </c>
      <c r="B22" s="13">
        <v>74934</v>
      </c>
      <c r="C22" s="13">
        <v>70330</v>
      </c>
      <c r="D22" s="13">
        <v>79559</v>
      </c>
      <c r="E22" s="13">
        <v>52984</v>
      </c>
      <c r="F22" s="13">
        <v>87779</v>
      </c>
      <c r="G22" s="13">
        <v>181772</v>
      </c>
      <c r="H22" s="13">
        <v>57179</v>
      </c>
      <c r="I22" s="13">
        <v>11413</v>
      </c>
      <c r="J22" s="13">
        <v>33394</v>
      </c>
      <c r="K22" s="11">
        <f t="shared" si="4"/>
        <v>649344</v>
      </c>
      <c r="L22" s="52"/>
    </row>
    <row r="23" spans="1:11" ht="17.25" customHeight="1">
      <c r="A23" s="12" t="s">
        <v>26</v>
      </c>
      <c r="B23" s="13">
        <v>1684</v>
      </c>
      <c r="C23" s="13">
        <v>1895</v>
      </c>
      <c r="D23" s="13">
        <v>1702</v>
      </c>
      <c r="E23" s="13">
        <v>1339</v>
      </c>
      <c r="F23" s="13">
        <v>1476</v>
      </c>
      <c r="G23" s="13">
        <v>2682</v>
      </c>
      <c r="H23" s="13">
        <v>1905</v>
      </c>
      <c r="I23" s="13">
        <v>386</v>
      </c>
      <c r="J23" s="13">
        <v>553</v>
      </c>
      <c r="K23" s="11">
        <f t="shared" si="4"/>
        <v>13622</v>
      </c>
    </row>
    <row r="24" spans="1:11" ht="17.25" customHeight="1">
      <c r="A24" s="16" t="s">
        <v>27</v>
      </c>
      <c r="B24" s="13">
        <f>+B25+B26</f>
        <v>89408</v>
      </c>
      <c r="C24" s="13">
        <f aca="true" t="shared" si="7" ref="C24:J24">+C25+C26</f>
        <v>123066</v>
      </c>
      <c r="D24" s="13">
        <f t="shared" si="7"/>
        <v>145857</v>
      </c>
      <c r="E24" s="13">
        <f t="shared" si="7"/>
        <v>87247</v>
      </c>
      <c r="F24" s="13">
        <f t="shared" si="7"/>
        <v>107065</v>
      </c>
      <c r="G24" s="13">
        <f t="shared" si="7"/>
        <v>142025</v>
      </c>
      <c r="H24" s="13">
        <f t="shared" si="7"/>
        <v>68456</v>
      </c>
      <c r="I24" s="13">
        <f t="shared" si="7"/>
        <v>24407</v>
      </c>
      <c r="J24" s="13">
        <f t="shared" si="7"/>
        <v>64031</v>
      </c>
      <c r="K24" s="11">
        <f t="shared" si="4"/>
        <v>851562</v>
      </c>
    </row>
    <row r="25" spans="1:12" ht="17.25" customHeight="1">
      <c r="A25" s="12" t="s">
        <v>130</v>
      </c>
      <c r="B25" s="13">
        <v>71632</v>
      </c>
      <c r="C25" s="13">
        <v>102016</v>
      </c>
      <c r="D25" s="13">
        <v>123245</v>
      </c>
      <c r="E25" s="13">
        <v>73152</v>
      </c>
      <c r="F25" s="13">
        <v>88799</v>
      </c>
      <c r="G25" s="13">
        <v>117463</v>
      </c>
      <c r="H25" s="13">
        <v>56610</v>
      </c>
      <c r="I25" s="13">
        <v>21197</v>
      </c>
      <c r="J25" s="13">
        <v>53039</v>
      </c>
      <c r="K25" s="11">
        <f t="shared" si="4"/>
        <v>707153</v>
      </c>
      <c r="L25" s="52"/>
    </row>
    <row r="26" spans="1:12" ht="17.25" customHeight="1">
      <c r="A26" s="12" t="s">
        <v>131</v>
      </c>
      <c r="B26" s="13">
        <v>17776</v>
      </c>
      <c r="C26" s="13">
        <v>21050</v>
      </c>
      <c r="D26" s="13">
        <v>22612</v>
      </c>
      <c r="E26" s="13">
        <v>14095</v>
      </c>
      <c r="F26" s="13">
        <v>18266</v>
      </c>
      <c r="G26" s="13">
        <v>24562</v>
      </c>
      <c r="H26" s="13">
        <v>11846</v>
      </c>
      <c r="I26" s="13">
        <v>3210</v>
      </c>
      <c r="J26" s="13">
        <v>10992</v>
      </c>
      <c r="K26" s="11">
        <f t="shared" si="4"/>
        <v>144409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6369</v>
      </c>
      <c r="I27" s="11">
        <v>0</v>
      </c>
      <c r="J27" s="11">
        <v>0</v>
      </c>
      <c r="K27" s="11">
        <f t="shared" si="4"/>
        <v>6369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16581.77</v>
      </c>
      <c r="I35" s="19">
        <v>0</v>
      </c>
      <c r="J35" s="19">
        <v>0</v>
      </c>
      <c r="K35" s="23">
        <f>SUM(B35:J35)</f>
        <v>16581.77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1628266.3499999999</v>
      </c>
      <c r="C47" s="22">
        <f aca="true" t="shared" si="12" ref="C47:H47">+C48+C57</f>
        <v>2239345.8</v>
      </c>
      <c r="D47" s="22">
        <f t="shared" si="12"/>
        <v>2686247.0399999996</v>
      </c>
      <c r="E47" s="22">
        <f t="shared" si="12"/>
        <v>1536782.3199999998</v>
      </c>
      <c r="F47" s="22">
        <f t="shared" si="12"/>
        <v>2105828.85</v>
      </c>
      <c r="G47" s="22">
        <f t="shared" si="12"/>
        <v>2962327.5500000003</v>
      </c>
      <c r="H47" s="22">
        <f t="shared" si="12"/>
        <v>1550108.52</v>
      </c>
      <c r="I47" s="22">
        <f>+I48+I57</f>
        <v>587329.7</v>
      </c>
      <c r="J47" s="22">
        <f>+J48+J57</f>
        <v>966559.8200000001</v>
      </c>
      <c r="K47" s="22">
        <f>SUM(B47:J47)</f>
        <v>16262795.95</v>
      </c>
    </row>
    <row r="48" spans="1:11" ht="17.25" customHeight="1">
      <c r="A48" s="16" t="s">
        <v>113</v>
      </c>
      <c r="B48" s="23">
        <f>SUM(B49:B56)</f>
        <v>1609601.13</v>
      </c>
      <c r="C48" s="23">
        <f aca="true" t="shared" si="13" ref="C48:J48">SUM(C49:C56)</f>
        <v>2215867.96</v>
      </c>
      <c r="D48" s="23">
        <f t="shared" si="13"/>
        <v>2660824.51</v>
      </c>
      <c r="E48" s="23">
        <f t="shared" si="13"/>
        <v>1514392.43</v>
      </c>
      <c r="F48" s="23">
        <f t="shared" si="13"/>
        <v>2082398.02</v>
      </c>
      <c r="G48" s="23">
        <f t="shared" si="13"/>
        <v>2932792.2800000003</v>
      </c>
      <c r="H48" s="23">
        <f t="shared" si="13"/>
        <v>1530082.12</v>
      </c>
      <c r="I48" s="23">
        <f t="shared" si="13"/>
        <v>587329.7</v>
      </c>
      <c r="J48" s="23">
        <f t="shared" si="13"/>
        <v>952553.89</v>
      </c>
      <c r="K48" s="23">
        <f aca="true" t="shared" si="14" ref="K48:K57">SUM(B48:J48)</f>
        <v>16085842.04</v>
      </c>
    </row>
    <row r="49" spans="1:11" ht="17.25" customHeight="1">
      <c r="A49" s="34" t="s">
        <v>44</v>
      </c>
      <c r="B49" s="23">
        <f aca="true" t="shared" si="15" ref="B49:H49">ROUND(B30*B7,2)</f>
        <v>1608287.95</v>
      </c>
      <c r="C49" s="23">
        <f t="shared" si="15"/>
        <v>2208674.17</v>
      </c>
      <c r="D49" s="23">
        <f t="shared" si="15"/>
        <v>2658236.67</v>
      </c>
      <c r="E49" s="23">
        <f t="shared" si="15"/>
        <v>1513275.92</v>
      </c>
      <c r="F49" s="23">
        <f t="shared" si="15"/>
        <v>2080436.04</v>
      </c>
      <c r="G49" s="23">
        <f t="shared" si="15"/>
        <v>2929959.6</v>
      </c>
      <c r="H49" s="23">
        <f t="shared" si="15"/>
        <v>1512226.01</v>
      </c>
      <c r="I49" s="23">
        <f>ROUND(I30*I7,2)</f>
        <v>586263.98</v>
      </c>
      <c r="J49" s="23">
        <f>ROUND(J30*J7,2)</f>
        <v>950336.85</v>
      </c>
      <c r="K49" s="23">
        <f t="shared" si="14"/>
        <v>16047697.19</v>
      </c>
    </row>
    <row r="50" spans="1:11" ht="17.25" customHeight="1">
      <c r="A50" s="34" t="s">
        <v>45</v>
      </c>
      <c r="B50" s="19">
        <v>0</v>
      </c>
      <c r="C50" s="23">
        <f>ROUND(C31*C7,2)</f>
        <v>4909.4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4909.4</v>
      </c>
    </row>
    <row r="51" spans="1:11" ht="17.25" customHeight="1">
      <c r="A51" s="66" t="s">
        <v>106</v>
      </c>
      <c r="B51" s="67">
        <f aca="true" t="shared" si="16" ref="B51:H51">ROUND(B32*B7,2)</f>
        <v>-2778.5</v>
      </c>
      <c r="C51" s="67">
        <f t="shared" si="16"/>
        <v>-3489.33</v>
      </c>
      <c r="D51" s="67">
        <f t="shared" si="16"/>
        <v>-3797.92</v>
      </c>
      <c r="E51" s="67">
        <f t="shared" si="16"/>
        <v>-2328.89</v>
      </c>
      <c r="F51" s="67">
        <f t="shared" si="16"/>
        <v>-3319.54</v>
      </c>
      <c r="G51" s="67">
        <f t="shared" si="16"/>
        <v>-4597.4</v>
      </c>
      <c r="H51" s="67">
        <f t="shared" si="16"/>
        <v>-2440.7</v>
      </c>
      <c r="I51" s="19">
        <v>0</v>
      </c>
      <c r="J51" s="19">
        <v>0</v>
      </c>
      <c r="K51" s="67">
        <f>SUM(B51:J51)</f>
        <v>-22752.280000000002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16581.77</v>
      </c>
      <c r="I53" s="31">
        <f>+I35</f>
        <v>0</v>
      </c>
      <c r="J53" s="31">
        <f>+J35</f>
        <v>0</v>
      </c>
      <c r="K53" s="23">
        <f t="shared" si="14"/>
        <v>16581.77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23430.83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176953.90999999997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-204394.44</v>
      </c>
      <c r="C61" s="35">
        <f t="shared" si="17"/>
        <v>-290228.72</v>
      </c>
      <c r="D61" s="35">
        <f t="shared" si="17"/>
        <v>-3265498.01</v>
      </c>
      <c r="E61" s="35">
        <f t="shared" si="17"/>
        <v>-177161.56</v>
      </c>
      <c r="F61" s="35">
        <f t="shared" si="17"/>
        <v>-243073.31</v>
      </c>
      <c r="G61" s="35">
        <f t="shared" si="17"/>
        <v>-284727.29000000004</v>
      </c>
      <c r="H61" s="35">
        <f t="shared" si="17"/>
        <v>-257840.15999999997</v>
      </c>
      <c r="I61" s="35">
        <f t="shared" si="17"/>
        <v>-112714.87000000001</v>
      </c>
      <c r="J61" s="35">
        <f t="shared" si="17"/>
        <v>-106370.92</v>
      </c>
      <c r="K61" s="35">
        <f>SUM(B61:J61)</f>
        <v>-4942009.28</v>
      </c>
    </row>
    <row r="62" spans="1:11" ht="18.75" customHeight="1">
      <c r="A62" s="16" t="s">
        <v>75</v>
      </c>
      <c r="B62" s="35">
        <f aca="true" t="shared" si="18" ref="B62:J62">B63+B64+B65+B66+B67+B68</f>
        <v>-163943.4</v>
      </c>
      <c r="C62" s="35">
        <f t="shared" si="18"/>
        <v>-212336.4</v>
      </c>
      <c r="D62" s="35">
        <f t="shared" si="18"/>
        <v>-191957</v>
      </c>
      <c r="E62" s="35">
        <f t="shared" si="18"/>
        <v>-145631.2</v>
      </c>
      <c r="F62" s="35">
        <f t="shared" si="18"/>
        <v>-173162.2</v>
      </c>
      <c r="G62" s="35">
        <f t="shared" si="18"/>
        <v>-219066.2</v>
      </c>
      <c r="H62" s="35">
        <f t="shared" si="18"/>
        <v>-201726.8</v>
      </c>
      <c r="I62" s="35">
        <f t="shared" si="18"/>
        <v>-34602.8</v>
      </c>
      <c r="J62" s="35">
        <f t="shared" si="18"/>
        <v>-74115.2</v>
      </c>
      <c r="K62" s="35">
        <f aca="true" t="shared" si="19" ref="K62:K91">SUM(B62:J62)</f>
        <v>-1416541.2</v>
      </c>
    </row>
    <row r="63" spans="1:11" ht="18.75" customHeight="1">
      <c r="A63" s="12" t="s">
        <v>76</v>
      </c>
      <c r="B63" s="35">
        <f>-ROUND(B9*$D$3,2)</f>
        <v>-163943.4</v>
      </c>
      <c r="C63" s="35">
        <f aca="true" t="shared" si="20" ref="C63:J63">-ROUND(C9*$D$3,2)</f>
        <v>-212336.4</v>
      </c>
      <c r="D63" s="35">
        <f t="shared" si="20"/>
        <v>-191957</v>
      </c>
      <c r="E63" s="35">
        <f t="shared" si="20"/>
        <v>-145631.2</v>
      </c>
      <c r="F63" s="35">
        <f t="shared" si="20"/>
        <v>-173162.2</v>
      </c>
      <c r="G63" s="35">
        <f t="shared" si="20"/>
        <v>-219066.2</v>
      </c>
      <c r="H63" s="35">
        <f t="shared" si="20"/>
        <v>-201726.8</v>
      </c>
      <c r="I63" s="35">
        <f t="shared" si="20"/>
        <v>-34602.8</v>
      </c>
      <c r="J63" s="35">
        <f t="shared" si="20"/>
        <v>-74115.2</v>
      </c>
      <c r="K63" s="35">
        <f t="shared" si="19"/>
        <v>-1416541.2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-40451.03999999999</v>
      </c>
      <c r="C69" s="67">
        <f t="shared" si="21"/>
        <v>-77892.32</v>
      </c>
      <c r="D69" s="67">
        <f t="shared" si="21"/>
        <v>-73541.01000000001</v>
      </c>
      <c r="E69" s="67">
        <f t="shared" si="21"/>
        <v>-31530.36</v>
      </c>
      <c r="F69" s="67">
        <f t="shared" si="21"/>
        <v>-69911.11</v>
      </c>
      <c r="G69" s="67">
        <f t="shared" si="21"/>
        <v>-65661.09</v>
      </c>
      <c r="H69" s="67">
        <f t="shared" si="21"/>
        <v>-56113.36</v>
      </c>
      <c r="I69" s="67">
        <f t="shared" si="21"/>
        <v>-78112.07</v>
      </c>
      <c r="J69" s="67">
        <f t="shared" si="21"/>
        <v>-32255.72</v>
      </c>
      <c r="K69" s="67">
        <f t="shared" si="19"/>
        <v>-525468.08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-23521.6</v>
      </c>
      <c r="C76" s="35">
        <v>-53239.58</v>
      </c>
      <c r="D76" s="35">
        <v>-48120.05</v>
      </c>
      <c r="E76" s="35">
        <v>-15238.14</v>
      </c>
      <c r="F76" s="35">
        <v>-47100.79</v>
      </c>
      <c r="G76" s="35">
        <v>-31037.83</v>
      </c>
      <c r="H76" s="35">
        <v>-39407.8</v>
      </c>
      <c r="I76" s="35">
        <v>-9720</v>
      </c>
      <c r="J76" s="35">
        <v>-20148.5</v>
      </c>
      <c r="K76" s="67">
        <f t="shared" si="19"/>
        <v>-287534.29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35">
        <v>-3000000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35">
        <f>SUM(B101:J101)</f>
        <v>-3000000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 aca="true" t="shared" si="22" ref="K103:K108">SUM(B103:J103)</f>
        <v>0</v>
      </c>
      <c r="L103" s="54"/>
    </row>
    <row r="104" spans="1:12" ht="18.75" customHeight="1">
      <c r="A104" s="16" t="s">
        <v>84</v>
      </c>
      <c r="B104" s="24">
        <f aca="true" t="shared" si="23" ref="B104:H104">+B105+B106</f>
        <v>1423871.91</v>
      </c>
      <c r="C104" s="24">
        <f t="shared" si="23"/>
        <v>1949117.08</v>
      </c>
      <c r="D104" s="24">
        <f>IF(+D105+D106&lt;0,D106,D105+D106)</f>
        <v>25416.489999999998</v>
      </c>
      <c r="E104" s="24">
        <f t="shared" si="23"/>
        <v>1359620.7599999998</v>
      </c>
      <c r="F104" s="24">
        <f t="shared" si="23"/>
        <v>1862755.54</v>
      </c>
      <c r="G104" s="24">
        <f t="shared" si="23"/>
        <v>2677600.2600000002</v>
      </c>
      <c r="H104" s="24">
        <f t="shared" si="23"/>
        <v>1292268.3599999999</v>
      </c>
      <c r="I104" s="24">
        <f>+I105+I106</f>
        <v>474614.8299999999</v>
      </c>
      <c r="J104" s="24">
        <f>+J105+J106</f>
        <v>860188.9000000001</v>
      </c>
      <c r="K104" s="48">
        <f t="shared" si="22"/>
        <v>11925454.13</v>
      </c>
      <c r="L104" s="54"/>
    </row>
    <row r="105" spans="1:12" ht="18" customHeight="1">
      <c r="A105" s="16" t="s">
        <v>83</v>
      </c>
      <c r="B105" s="24">
        <f aca="true" t="shared" si="24" ref="B105:J105">+B48+B62+B69+B101</f>
        <v>1405206.69</v>
      </c>
      <c r="C105" s="24">
        <f>+C48+C62+C69+$C101</f>
        <v>1925639.24</v>
      </c>
      <c r="D105" s="35">
        <f>IF(+D48+D62+D69+D101&lt;0,0,D48+D62+D69+D101)</f>
        <v>0</v>
      </c>
      <c r="E105" s="24">
        <f t="shared" si="24"/>
        <v>1337230.8699999999</v>
      </c>
      <c r="F105" s="24">
        <f t="shared" si="24"/>
        <v>1839324.71</v>
      </c>
      <c r="G105" s="24">
        <f t="shared" si="24"/>
        <v>2648064.99</v>
      </c>
      <c r="H105" s="24">
        <f t="shared" si="24"/>
        <v>1272241.96</v>
      </c>
      <c r="I105" s="24">
        <f t="shared" si="24"/>
        <v>474614.8299999999</v>
      </c>
      <c r="J105" s="24">
        <f t="shared" si="24"/>
        <v>846182.9700000001</v>
      </c>
      <c r="K105" s="48">
        <f t="shared" si="22"/>
        <v>11748506.260000002</v>
      </c>
      <c r="L105" s="54"/>
    </row>
    <row r="106" spans="1:12" ht="18.75" customHeight="1">
      <c r="A106" s="16" t="s">
        <v>101</v>
      </c>
      <c r="B106" s="24">
        <f aca="true" t="shared" si="25" ref="B106:J106">IF(+B57+B102+B107&lt;0,0,(B57+B102+B107))</f>
        <v>18665.22</v>
      </c>
      <c r="C106" s="24">
        <f t="shared" si="25"/>
        <v>23477.84</v>
      </c>
      <c r="D106" s="24">
        <f>IF(+D57+D102+D107&lt;0,0,(D57+D102+D107+D71))</f>
        <v>25416.489999999998</v>
      </c>
      <c r="E106" s="24">
        <f t="shared" si="25"/>
        <v>22389.89</v>
      </c>
      <c r="F106" s="24">
        <f t="shared" si="25"/>
        <v>23430.83</v>
      </c>
      <c r="G106" s="24">
        <f t="shared" si="25"/>
        <v>29535.27</v>
      </c>
      <c r="H106" s="24">
        <f t="shared" si="25"/>
        <v>20026.4</v>
      </c>
      <c r="I106" s="19">
        <f t="shared" si="25"/>
        <v>0</v>
      </c>
      <c r="J106" s="24">
        <f t="shared" si="25"/>
        <v>14005.93</v>
      </c>
      <c r="K106" s="48">
        <f t="shared" si="22"/>
        <v>176947.86999999997</v>
      </c>
      <c r="L106" s="76"/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 t="shared" si="22"/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35">
        <f>IF(+$D$48+$D$62+$D$69+$D$101&lt;0,+$D$48+$D$62+$D$69+$D$101-D71,0)</f>
        <v>-604667.46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>
        <f t="shared" si="22"/>
        <v>-604667.46</v>
      </c>
    </row>
    <row r="109" spans="1:12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  <c r="L109" s="54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11925454.149999999</v>
      </c>
      <c r="L112" s="54"/>
    </row>
    <row r="113" spans="1:11" ht="18.75" customHeight="1">
      <c r="A113" s="26" t="s">
        <v>71</v>
      </c>
      <c r="B113" s="27">
        <v>185247.6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185247.6</v>
      </c>
    </row>
    <row r="114" spans="1:11" ht="18.75" customHeight="1">
      <c r="A114" s="26" t="s">
        <v>72</v>
      </c>
      <c r="B114" s="27">
        <v>1238624.32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0">SUM(B114:J114)</f>
        <v>1238624.32</v>
      </c>
    </row>
    <row r="115" spans="1:11" ht="18.75" customHeight="1">
      <c r="A115" s="26" t="s">
        <v>73</v>
      </c>
      <c r="B115" s="40">
        <v>0</v>
      </c>
      <c r="C115" s="27">
        <f>+C104</f>
        <v>1949117.08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1949117.08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D106</f>
        <v>25416.489999999998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25416.489999999998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1359620.7599999998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1359620.7599999998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356208.06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356208.06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660438.22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660438.22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94009.39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94009.39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752099.87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6"/>
        <v>752099.87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795653.3</v>
      </c>
      <c r="H122" s="40">
        <v>0</v>
      </c>
      <c r="I122" s="40">
        <v>0</v>
      </c>
      <c r="J122" s="40">
        <v>0</v>
      </c>
      <c r="K122" s="41">
        <f t="shared" si="26"/>
        <v>795653.3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62248.36</v>
      </c>
      <c r="H123" s="40">
        <v>0</v>
      </c>
      <c r="I123" s="40">
        <v>0</v>
      </c>
      <c r="J123" s="40">
        <v>0</v>
      </c>
      <c r="K123" s="41">
        <f t="shared" si="26"/>
        <v>62248.36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389026.85</v>
      </c>
      <c r="H124" s="40">
        <v>0</v>
      </c>
      <c r="I124" s="40">
        <v>0</v>
      </c>
      <c r="J124" s="40">
        <v>0</v>
      </c>
      <c r="K124" s="41">
        <f t="shared" si="26"/>
        <v>389026.85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377269.09</v>
      </c>
      <c r="H125" s="40">
        <v>0</v>
      </c>
      <c r="I125" s="40">
        <v>0</v>
      </c>
      <c r="J125" s="40">
        <v>0</v>
      </c>
      <c r="K125" s="41">
        <f t="shared" si="26"/>
        <v>377269.09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1053402.66</v>
      </c>
      <c r="H126" s="40">
        <v>0</v>
      </c>
      <c r="I126" s="40">
        <v>0</v>
      </c>
      <c r="J126" s="40">
        <v>0</v>
      </c>
      <c r="K126" s="41">
        <f t="shared" si="26"/>
        <v>1053402.66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466656.02</v>
      </c>
      <c r="I127" s="40">
        <v>0</v>
      </c>
      <c r="J127" s="40">
        <v>0</v>
      </c>
      <c r="K127" s="41">
        <f t="shared" si="26"/>
        <v>466656.02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825612.35</v>
      </c>
      <c r="I128" s="40">
        <v>0</v>
      </c>
      <c r="J128" s="40">
        <v>0</v>
      </c>
      <c r="K128" s="41">
        <f t="shared" si="26"/>
        <v>825612.35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474614.83</v>
      </c>
      <c r="J129" s="40">
        <v>0</v>
      </c>
      <c r="K129" s="41">
        <f t="shared" si="26"/>
        <v>474614.83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860188.9</v>
      </c>
      <c r="K130" s="44">
        <f t="shared" si="26"/>
        <v>860188.9</v>
      </c>
    </row>
    <row r="131" spans="1:11" ht="18.75" customHeight="1">
      <c r="A131" s="86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2017-03-08T14:08:49Z</dcterms:modified>
  <cp:category/>
  <cp:version/>
  <cp:contentType/>
  <cp:contentStatus/>
</cp:coreProperties>
</file>