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30" windowWidth="21435" windowHeight="10005"/>
  </bookViews>
  <sheets>
    <sheet name="sistema" sheetId="1" r:id="rId1"/>
  </sheets>
  <calcPr calcId="125725"/>
</workbook>
</file>

<file path=xl/calcChain.xml><?xml version="1.0" encoding="utf-8"?>
<calcChain xmlns="http://schemas.openxmlformats.org/spreadsheetml/2006/main">
  <c r="G26" i="1"/>
  <c r="CD8"/>
  <c r="CC8"/>
  <c r="BZ8"/>
  <c r="BV8"/>
  <c r="BR8"/>
  <c r="BQ8"/>
  <c r="BN8"/>
  <c r="AO8" s="1"/>
  <c r="BI8"/>
  <c r="BJ8" s="1"/>
  <c r="BH8"/>
  <c r="BE8"/>
  <c r="BF8" s="1"/>
  <c r="BA8"/>
  <c r="AJ8" s="1"/>
  <c r="AZ8"/>
  <c r="AW8"/>
  <c r="AV8"/>
  <c r="AX8" s="1"/>
  <c r="AR8"/>
  <c r="AQ8"/>
  <c r="AN8"/>
  <c r="AM8"/>
  <c r="AF8"/>
  <c r="Y8"/>
  <c r="AC8" s="1"/>
  <c r="G8"/>
  <c r="D8"/>
  <c r="AS7"/>
  <c r="AR7"/>
  <c r="AQ7"/>
  <c r="AO7"/>
  <c r="AN7"/>
  <c r="AM7"/>
  <c r="AK7"/>
  <c r="AJ7"/>
  <c r="J7" s="1"/>
  <c r="AI7"/>
  <c r="AG7"/>
  <c r="AF7"/>
  <c r="AE7"/>
  <c r="Y7"/>
  <c r="AC7" s="1"/>
  <c r="AA5"/>
  <c r="X5"/>
  <c r="BV26"/>
  <c r="BR26"/>
  <c r="BN26"/>
  <c r="BJ26"/>
  <c r="BF26"/>
  <c r="BB26"/>
  <c r="AX26"/>
  <c r="AS26"/>
  <c r="AO26"/>
  <c r="AK26"/>
  <c r="AG26"/>
  <c r="O26"/>
  <c r="K26"/>
  <c r="K7" l="1"/>
  <c r="O8"/>
  <c r="J8"/>
  <c r="M8" s="1"/>
  <c r="AG8"/>
  <c r="I7"/>
  <c r="AE8"/>
  <c r="I8" s="1"/>
  <c r="BB8"/>
  <c r="AI8"/>
  <c r="AS8"/>
  <c r="BU26"/>
  <c r="BX26"/>
  <c r="BT26"/>
  <c r="BL26"/>
  <c r="Q26"/>
  <c r="CQ26"/>
  <c r="CP26"/>
  <c r="CO26"/>
  <c r="CN26"/>
  <c r="CM26"/>
  <c r="CL26"/>
  <c r="CK26"/>
  <c r="CJ26"/>
  <c r="CH26"/>
  <c r="CG26"/>
  <c r="CF26"/>
  <c r="CD26"/>
  <c r="CC26"/>
  <c r="CB26"/>
  <c r="CA26"/>
  <c r="BZ26"/>
  <c r="BY26"/>
  <c r="AV26"/>
  <c r="AB26"/>
  <c r="AA26"/>
  <c r="Z26"/>
  <c r="X26"/>
  <c r="W26"/>
  <c r="V26"/>
  <c r="U26"/>
  <c r="T26"/>
  <c r="S26"/>
  <c r="R26"/>
  <c r="AK8" l="1"/>
  <c r="K8" s="1"/>
  <c r="BE26"/>
  <c r="AW26"/>
  <c r="BM26"/>
  <c r="AF26"/>
  <c r="BI26"/>
  <c r="BH26"/>
  <c r="BD26"/>
  <c r="AZ26"/>
  <c r="BP26"/>
  <c r="AQ26"/>
  <c r="AE26"/>
  <c r="Y26"/>
  <c r="AI26"/>
  <c r="AN26"/>
  <c r="AM26"/>
  <c r="AC26"/>
  <c r="BQ26" l="1"/>
  <c r="BA26"/>
  <c r="AJ26"/>
  <c r="AR26"/>
  <c r="I26"/>
  <c r="J26" l="1"/>
  <c r="M26" s="1"/>
</calcChain>
</file>

<file path=xl/comments1.xml><?xml version="1.0" encoding="utf-8"?>
<comments xmlns="http://schemas.openxmlformats.org/spreadsheetml/2006/main">
  <authors>
    <author>Sptrans</author>
  </authors>
  <commentList>
    <comment ref="BH8" authorId="0">
      <text>
        <r>
          <rPr>
            <sz val="22"/>
            <color indexed="81"/>
            <rFont val="Arial"/>
            <family val="2"/>
          </rPr>
          <t>-8.000
DEVOLUÇÃO RESAM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<sst xmlns="http://schemas.openxmlformats.org/spreadsheetml/2006/main" count="157" uniqueCount="76">
  <si>
    <t>731/733</t>
  </si>
  <si>
    <t>713/718/215</t>
  </si>
  <si>
    <t>727/714</t>
  </si>
  <si>
    <t>728/739</t>
  </si>
  <si>
    <t>SALDO</t>
  </si>
  <si>
    <t>SALDOS FINAIS</t>
  </si>
  <si>
    <t>MULTAS</t>
  </si>
  <si>
    <t xml:space="preserve">E N T R A D A S </t>
  </si>
  <si>
    <t>S A Í D A S</t>
  </si>
  <si>
    <t xml:space="preserve">A B E R T U R A   D E   S A Í D A S </t>
  </si>
  <si>
    <t>ABERTURA RECEITAS DIVERSAS</t>
  </si>
  <si>
    <t>INICIAL</t>
  </si>
  <si>
    <t>SAÍDAS</t>
  </si>
  <si>
    <t>FINAL</t>
  </si>
  <si>
    <t>V E N D A   D E   C R É D I T O   E L E T R Ô N I C O                         =</t>
  </si>
  <si>
    <t>RECEITAS</t>
  </si>
  <si>
    <t>R E C U R S O S =</t>
  </si>
  <si>
    <t>TOTAL</t>
  </si>
  <si>
    <t xml:space="preserve">REMUNERAÇÃO ESTRUTURAL </t>
  </si>
  <si>
    <t>REMUNERAÇÃO LOCAL</t>
  </si>
  <si>
    <t>SPURBANUS</t>
  </si>
  <si>
    <t>FROTA PÚBLICA</t>
  </si>
  <si>
    <t>TRANSFERÊNCIA RESAM</t>
  </si>
  <si>
    <t>BILHETE ÚNICO</t>
  </si>
  <si>
    <t>DESPESAS GERAIS (RATEIO)</t>
  </si>
  <si>
    <t>REDE COMPLEMENTAR</t>
  </si>
  <si>
    <t>REMUNERAÇÃOPAESE</t>
  </si>
  <si>
    <t>COMERCIAL. CEF</t>
  </si>
  <si>
    <t>TX GERENC. PAESE</t>
  </si>
  <si>
    <t>ENERGIA TRAÇÃO</t>
  </si>
  <si>
    <t>DESPESAS GERAIS</t>
  </si>
  <si>
    <t>BLOQUEIO JUDICIAL</t>
  </si>
  <si>
    <t>DIVERSAS E FINANCEIRAS</t>
  </si>
  <si>
    <t>DIA</t>
  </si>
  <si>
    <t>SEM</t>
  </si>
  <si>
    <t>SIT</t>
  </si>
  <si>
    <t>SISTEMA</t>
  </si>
  <si>
    <t>VENCIMENTO            DIA</t>
  </si>
  <si>
    <t>PAGAMENTO REALIZADO</t>
  </si>
  <si>
    <t>DEVEDOR</t>
  </si>
  <si>
    <t>POSTOS</t>
  </si>
  <si>
    <t>XVN/EMTU</t>
  </si>
  <si>
    <t>LOJAS</t>
  </si>
  <si>
    <t>LOTÉRICAS</t>
  </si>
  <si>
    <t>MULTICONTA DINHEIRO</t>
  </si>
  <si>
    <t>MULTICONTA TED</t>
  </si>
  <si>
    <t>LOJA VIRTUAL</t>
  </si>
  <si>
    <t>WEB</t>
  </si>
  <si>
    <t>DIVERSAS</t>
  </si>
  <si>
    <t>ATENDE</t>
  </si>
  <si>
    <t>COMPENSAÇÃO TARIFÁRIA</t>
  </si>
  <si>
    <t>GESTÃO FINANCEIRA</t>
  </si>
  <si>
    <t>ENTRADAS</t>
  </si>
  <si>
    <t>VENCIMENTO DIA</t>
  </si>
  <si>
    <t>SALDO          DEVEDOR</t>
  </si>
  <si>
    <t>DIV. FINANC.</t>
  </si>
  <si>
    <t>TRANSCOOPER</t>
  </si>
  <si>
    <t>TARÍFAS</t>
  </si>
  <si>
    <t>FINANCEIRAS</t>
  </si>
  <si>
    <t>ROYAL BUS</t>
  </si>
  <si>
    <t>ZONA AZUL</t>
  </si>
  <si>
    <t>OUTRAS</t>
  </si>
  <si>
    <t>ALUGUEIS</t>
  </si>
  <si>
    <t>METRÔ CPTM VIA</t>
  </si>
  <si>
    <t>PAESE</t>
  </si>
  <si>
    <t xml:space="preserve"> U S P </t>
  </si>
  <si>
    <t>mês anterior</t>
  </si>
  <si>
    <t>qui</t>
  </si>
  <si>
    <t>REAL</t>
  </si>
  <si>
    <t>730/713/716         718/738</t>
  </si>
  <si>
    <t>FLUXO DE CAIXA SISTEMA TRANSPORTE    FEVEREIRO 2017</t>
  </si>
  <si>
    <t>SAÍDAS ABERTAS NO VERSO</t>
  </si>
  <si>
    <t>sex</t>
  </si>
  <si>
    <t>seg</t>
  </si>
  <si>
    <t>ter</t>
  </si>
  <si>
    <t>qua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</si>
</sst>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_(* #,##0_);[Red]_(* \(#,##0\);_(* &quot;-&quot;??_);_(@_)"/>
    <numFmt numFmtId="165" formatCode="dd/mm;@"/>
  </numFmts>
  <fonts count="25">
    <font>
      <sz val="12"/>
      <color theme="1"/>
      <name val="Arial"/>
      <family val="2"/>
    </font>
    <font>
      <sz val="12"/>
      <color theme="1"/>
      <name val="Arial"/>
      <family val="2"/>
    </font>
    <font>
      <sz val="22"/>
      <name val="Arial"/>
      <family val="2"/>
    </font>
    <font>
      <sz val="10"/>
      <name val="Arial"/>
      <family val="2"/>
    </font>
    <font>
      <sz val="24"/>
      <name val="Arial"/>
      <family val="2"/>
    </font>
    <font>
      <b/>
      <sz val="24"/>
      <color theme="1"/>
      <name val="Arial"/>
      <family val="2"/>
    </font>
    <font>
      <b/>
      <sz val="24"/>
      <name val="Arial"/>
      <family val="2"/>
    </font>
    <font>
      <b/>
      <sz val="22"/>
      <name val="Arial"/>
      <family val="2"/>
    </font>
    <font>
      <b/>
      <sz val="28"/>
      <name val="Arial"/>
      <family val="2"/>
    </font>
    <font>
      <sz val="20"/>
      <name val="Arial"/>
      <family val="2"/>
    </font>
    <font>
      <b/>
      <sz val="22"/>
      <color theme="1"/>
      <name val="Arial"/>
      <family val="2"/>
    </font>
    <font>
      <b/>
      <sz val="18"/>
      <color theme="1"/>
      <name val="Arial"/>
      <family val="2"/>
    </font>
    <font>
      <sz val="18"/>
      <color theme="1"/>
      <name val="Arial"/>
      <family val="2"/>
    </font>
    <font>
      <b/>
      <sz val="26"/>
      <name val="Arial"/>
      <family val="2"/>
    </font>
    <font>
      <b/>
      <sz val="16"/>
      <color theme="1"/>
      <name val="Arial"/>
      <family val="2"/>
    </font>
    <font>
      <b/>
      <sz val="26"/>
      <color theme="1"/>
      <name val="Arial"/>
      <family val="2"/>
    </font>
    <font>
      <b/>
      <sz val="20"/>
      <color theme="1"/>
      <name val="Arial"/>
      <family val="2"/>
    </font>
    <font>
      <b/>
      <sz val="22"/>
      <color theme="1"/>
      <name val="Times New Roman"/>
      <family val="1"/>
    </font>
    <font>
      <sz val="22"/>
      <color theme="1"/>
      <name val="Arial"/>
      <family val="2"/>
    </font>
    <font>
      <sz val="26"/>
      <color theme="1"/>
      <name val="Arial"/>
      <family val="2"/>
    </font>
    <font>
      <b/>
      <sz val="36"/>
      <name val="Arial"/>
      <family val="2"/>
    </font>
    <font>
      <sz val="36"/>
      <name val="Arial"/>
      <family val="2"/>
    </font>
    <font>
      <b/>
      <sz val="10"/>
      <name val="Arial"/>
      <family val="2"/>
    </font>
    <font>
      <sz val="22"/>
      <color indexed="81"/>
      <name val="Arial"/>
      <family val="2"/>
    </font>
    <font>
      <sz val="9"/>
      <color indexed="81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</borders>
  <cellStyleXfs count="5">
    <xf numFmtId="0" fontId="0" fillId="0" borderId="0"/>
    <xf numFmtId="0" fontId="1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98">
    <xf numFmtId="0" fontId="0" fillId="0" borderId="0" xfId="0"/>
    <xf numFmtId="0" fontId="2" fillId="2" borderId="0" xfId="0" applyFont="1" applyFill="1" applyAlignment="1"/>
    <xf numFmtId="0" fontId="3" fillId="2" borderId="0" xfId="0" applyFont="1" applyFill="1" applyAlignment="1"/>
    <xf numFmtId="0" fontId="0" fillId="2" borderId="0" xfId="0" applyFill="1"/>
    <xf numFmtId="0" fontId="5" fillId="3" borderId="0" xfId="1" applyFont="1" applyFill="1" applyBorder="1" applyAlignment="1">
      <alignment horizontal="center" vertical="center"/>
    </xf>
    <xf numFmtId="0" fontId="4" fillId="2" borderId="0" xfId="0" applyFont="1" applyFill="1" applyAlignment="1"/>
    <xf numFmtId="0" fontId="7" fillId="2" borderId="1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9" fillId="2" borderId="0" xfId="0" applyFont="1" applyFill="1" applyAlignment="1"/>
    <xf numFmtId="0" fontId="7" fillId="2" borderId="0" xfId="0" applyFont="1" applyFill="1" applyAlignment="1">
      <alignment horizontal="center" vertical="center"/>
    </xf>
    <xf numFmtId="0" fontId="10" fillId="2" borderId="6" xfId="2" applyFont="1" applyFill="1" applyBorder="1" applyAlignment="1" applyProtection="1">
      <alignment horizontal="center" vertical="center"/>
    </xf>
    <xf numFmtId="0" fontId="10" fillId="2" borderId="1" xfId="2" applyFont="1" applyFill="1" applyBorder="1" applyAlignment="1" applyProtection="1">
      <alignment horizontal="center" vertical="center"/>
    </xf>
    <xf numFmtId="1" fontId="10" fillId="2" borderId="1" xfId="2" applyNumberFormat="1" applyFont="1" applyFill="1" applyBorder="1" applyAlignment="1" applyProtection="1">
      <alignment horizontal="center" vertical="center"/>
    </xf>
    <xf numFmtId="164" fontId="6" fillId="2" borderId="8" xfId="0" applyNumberFormat="1" applyFont="1" applyFill="1" applyBorder="1" applyAlignment="1">
      <alignment horizontal="center" vertical="center"/>
    </xf>
    <xf numFmtId="0" fontId="10" fillId="2" borderId="7" xfId="2" applyFont="1" applyFill="1" applyBorder="1" applyAlignment="1" applyProtection="1">
      <alignment horizontal="left" vertical="center"/>
    </xf>
    <xf numFmtId="0" fontId="12" fillId="2" borderId="0" xfId="0" applyFont="1" applyFill="1" applyAlignment="1">
      <alignment horizontal="center"/>
    </xf>
    <xf numFmtId="0" fontId="11" fillId="2" borderId="10" xfId="0" applyFont="1" applyFill="1" applyBorder="1" applyAlignment="1">
      <alignment horizontal="center" wrapText="1"/>
    </xf>
    <xf numFmtId="0" fontId="11" fillId="2" borderId="0" xfId="0" applyFont="1" applyFill="1" applyBorder="1" applyAlignment="1">
      <alignment horizontal="center" wrapText="1"/>
    </xf>
    <xf numFmtId="0" fontId="11" fillId="2" borderId="11" xfId="0" applyFont="1" applyFill="1" applyBorder="1" applyAlignment="1">
      <alignment horizontal="center" wrapText="1"/>
    </xf>
    <xf numFmtId="0" fontId="12" fillId="2" borderId="0" xfId="0" applyFont="1" applyFill="1"/>
    <xf numFmtId="0" fontId="7" fillId="2" borderId="0" xfId="0" applyFont="1" applyFill="1" applyAlignment="1">
      <alignment horizontal="center" vertical="center" wrapText="1"/>
    </xf>
    <xf numFmtId="0" fontId="13" fillId="2" borderId="0" xfId="0" applyFont="1" applyFill="1" applyAlignment="1">
      <alignment horizontal="center" vertical="center" wrapText="1"/>
    </xf>
    <xf numFmtId="0" fontId="10" fillId="2" borderId="6" xfId="2" applyFont="1" applyFill="1" applyBorder="1" applyAlignment="1" applyProtection="1">
      <alignment horizontal="center" vertical="center" wrapText="1"/>
    </xf>
    <xf numFmtId="0" fontId="10" fillId="2" borderId="12" xfId="2" applyFont="1" applyFill="1" applyBorder="1" applyAlignment="1" applyProtection="1">
      <alignment horizontal="center" vertical="center" wrapText="1"/>
    </xf>
    <xf numFmtId="0" fontId="10" fillId="2" borderId="13" xfId="2" applyFont="1" applyFill="1" applyBorder="1" applyAlignment="1" applyProtection="1">
      <alignment horizontal="center" vertical="center" wrapText="1"/>
    </xf>
    <xf numFmtId="0" fontId="10" fillId="2" borderId="14" xfId="2" applyFont="1" applyFill="1" applyBorder="1" applyAlignment="1" applyProtection="1">
      <alignment horizontal="center" vertical="center" wrapText="1"/>
    </xf>
    <xf numFmtId="1" fontId="10" fillId="2" borderId="14" xfId="2" applyNumberFormat="1" applyFont="1" applyFill="1" applyBorder="1" applyAlignment="1" applyProtection="1">
      <alignment horizontal="center" vertical="center" wrapText="1"/>
    </xf>
    <xf numFmtId="0" fontId="11" fillId="2" borderId="12" xfId="2" applyFont="1" applyFill="1" applyBorder="1" applyAlignment="1" applyProtection="1">
      <alignment horizontal="center" vertical="center" wrapText="1"/>
    </xf>
    <xf numFmtId="0" fontId="11" fillId="2" borderId="15" xfId="2" applyFont="1" applyFill="1" applyBorder="1" applyAlignment="1" applyProtection="1">
      <alignment horizontal="center" vertical="center" wrapText="1"/>
    </xf>
    <xf numFmtId="0" fontId="11" fillId="2" borderId="13" xfId="2" applyFont="1" applyFill="1" applyBorder="1" applyAlignment="1" applyProtection="1">
      <alignment horizontal="center" vertical="center" wrapText="1"/>
    </xf>
    <xf numFmtId="1" fontId="11" fillId="2" borderId="14" xfId="2" applyNumberFormat="1" applyFont="1" applyFill="1" applyBorder="1" applyAlignment="1" applyProtection="1">
      <alignment horizontal="center" vertical="center" wrapText="1"/>
    </xf>
    <xf numFmtId="0" fontId="11" fillId="2" borderId="14" xfId="2" applyFont="1" applyFill="1" applyBorder="1" applyAlignment="1" applyProtection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12" fillId="2" borderId="0" xfId="0" applyFont="1" applyFill="1" applyAlignment="1">
      <alignment horizontal="center" vertical="center" wrapText="1"/>
    </xf>
    <xf numFmtId="0" fontId="14" fillId="2" borderId="12" xfId="2" applyFont="1" applyFill="1" applyBorder="1" applyAlignment="1" applyProtection="1">
      <alignment horizontal="center" vertical="center" wrapText="1"/>
    </xf>
    <xf numFmtId="1" fontId="15" fillId="2" borderId="11" xfId="2" applyNumberFormat="1" applyFont="1" applyFill="1" applyBorder="1" applyAlignment="1" applyProtection="1">
      <alignment horizontal="center" vertical="center"/>
    </xf>
    <xf numFmtId="164" fontId="4" fillId="2" borderId="1" xfId="2" applyNumberFormat="1" applyFont="1" applyFill="1" applyBorder="1" applyAlignment="1" applyProtection="1">
      <alignment horizontal="center" vertical="center"/>
    </xf>
    <xf numFmtId="164" fontId="4" fillId="2" borderId="7" xfId="2" applyNumberFormat="1" applyFont="1" applyFill="1" applyBorder="1" applyAlignment="1" applyProtection="1">
      <alignment horizontal="center" vertical="center"/>
    </xf>
    <xf numFmtId="164" fontId="4" fillId="2" borderId="8" xfId="2" applyNumberFormat="1" applyFont="1" applyFill="1" applyBorder="1" applyAlignment="1" applyProtection="1">
      <alignment horizontal="center" vertical="center"/>
    </xf>
    <xf numFmtId="164" fontId="4" fillId="2" borderId="9" xfId="2" applyNumberFormat="1" applyFont="1" applyFill="1" applyBorder="1" applyAlignment="1" applyProtection="1">
      <alignment horizontal="center" vertical="center"/>
    </xf>
    <xf numFmtId="0" fontId="4" fillId="2" borderId="0" xfId="0" applyFont="1" applyFill="1"/>
    <xf numFmtId="1" fontId="10" fillId="2" borderId="0" xfId="2" applyNumberFormat="1" applyFont="1" applyFill="1" applyBorder="1" applyAlignment="1" applyProtection="1">
      <alignment horizontal="left" vertical="center"/>
    </xf>
    <xf numFmtId="1" fontId="10" fillId="2" borderId="11" xfId="2" applyNumberFormat="1" applyFont="1" applyFill="1" applyBorder="1" applyAlignment="1" applyProtection="1">
      <alignment horizontal="left" vertical="center"/>
    </xf>
    <xf numFmtId="1" fontId="16" fillId="2" borderId="0" xfId="2" applyNumberFormat="1" applyFont="1" applyFill="1" applyBorder="1" applyAlignment="1" applyProtection="1">
      <alignment horizontal="center" vertical="center"/>
    </xf>
    <xf numFmtId="164" fontId="4" fillId="2" borderId="6" xfId="2" applyNumberFormat="1" applyFont="1" applyFill="1" applyBorder="1" applyAlignment="1" applyProtection="1">
      <alignment horizontal="center" vertical="center"/>
    </xf>
    <xf numFmtId="164" fontId="4" fillId="2" borderId="10" xfId="2" applyNumberFormat="1" applyFont="1" applyFill="1" applyBorder="1" applyAlignment="1" applyProtection="1">
      <alignment horizontal="center" vertical="center"/>
    </xf>
    <xf numFmtId="164" fontId="4" fillId="2" borderId="11" xfId="2" applyNumberFormat="1" applyFont="1" applyFill="1" applyBorder="1" applyAlignment="1" applyProtection="1">
      <alignment horizontal="center" vertical="center"/>
    </xf>
    <xf numFmtId="164" fontId="4" fillId="2" borderId="0" xfId="2" applyNumberFormat="1" applyFont="1" applyFill="1" applyBorder="1" applyAlignment="1" applyProtection="1">
      <alignment horizontal="center" vertical="center"/>
    </xf>
    <xf numFmtId="1" fontId="17" fillId="2" borderId="2" xfId="2" applyNumberFormat="1" applyFont="1" applyFill="1" applyBorder="1" applyAlignment="1" applyProtection="1">
      <alignment horizontal="left" vertical="center"/>
    </xf>
    <xf numFmtId="0" fontId="18" fillId="2" borderId="3" xfId="0" applyFont="1" applyFill="1" applyBorder="1" applyAlignment="1">
      <alignment horizontal="left" vertical="center"/>
    </xf>
    <xf numFmtId="0" fontId="18" fillId="2" borderId="4" xfId="0" applyFont="1" applyFill="1" applyBorder="1" applyAlignment="1">
      <alignment horizontal="left" vertical="center"/>
    </xf>
    <xf numFmtId="0" fontId="19" fillId="2" borderId="6" xfId="0" applyFont="1" applyFill="1" applyBorder="1" applyAlignment="1">
      <alignment horizontal="center" vertical="center"/>
    </xf>
    <xf numFmtId="164" fontId="6" fillId="2" borderId="5" xfId="2" applyNumberFormat="1" applyFont="1" applyFill="1" applyBorder="1" applyAlignment="1" applyProtection="1">
      <alignment horizontal="center" vertical="center"/>
    </xf>
    <xf numFmtId="164" fontId="6" fillId="2" borderId="2" xfId="2" applyNumberFormat="1" applyFont="1" applyFill="1" applyBorder="1" applyAlignment="1" applyProtection="1">
      <alignment horizontal="center" vertical="center"/>
    </xf>
    <xf numFmtId="164" fontId="6" fillId="2" borderId="4" xfId="2" applyNumberFormat="1" applyFont="1" applyFill="1" applyBorder="1" applyAlignment="1" applyProtection="1">
      <alignment horizontal="center" vertical="center"/>
    </xf>
    <xf numFmtId="164" fontId="6" fillId="2" borderId="3" xfId="2" applyNumberFormat="1" applyFont="1" applyFill="1" applyBorder="1" applyAlignment="1" applyProtection="1">
      <alignment horizontal="center" vertical="center"/>
    </xf>
    <xf numFmtId="165" fontId="10" fillId="2" borderId="10" xfId="2" applyNumberFormat="1" applyFont="1" applyFill="1" applyBorder="1" applyAlignment="1" applyProtection="1">
      <alignment horizontal="left" vertical="center"/>
    </xf>
    <xf numFmtId="0" fontId="11" fillId="2" borderId="7" xfId="2" applyFont="1" applyFill="1" applyBorder="1" applyAlignment="1" applyProtection="1">
      <alignment horizontal="center"/>
    </xf>
    <xf numFmtId="0" fontId="10" fillId="2" borderId="7" xfId="2" applyFont="1" applyFill="1" applyBorder="1" applyAlignment="1" applyProtection="1">
      <alignment horizontal="center" vertical="center"/>
    </xf>
    <xf numFmtId="0" fontId="20" fillId="2" borderId="0" xfId="0" applyFont="1" applyFill="1" applyAlignment="1">
      <alignment horizontal="left" vertical="top"/>
    </xf>
    <xf numFmtId="0" fontId="4" fillId="0" borderId="0" xfId="0" applyFont="1"/>
    <xf numFmtId="164" fontId="4" fillId="2" borderId="0" xfId="0" applyNumberFormat="1" applyFont="1" applyFill="1" applyAlignment="1"/>
    <xf numFmtId="164" fontId="5" fillId="3" borderId="0" xfId="1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top"/>
    </xf>
    <xf numFmtId="0" fontId="21" fillId="0" borderId="0" xfId="0" applyFont="1" applyAlignment="1">
      <alignment horizontal="left" vertical="top"/>
    </xf>
    <xf numFmtId="0" fontId="11" fillId="2" borderId="6" xfId="0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10" fillId="2" borderId="7" xfId="2" applyFont="1" applyFill="1" applyBorder="1" applyAlignment="1" applyProtection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11" fillId="2" borderId="10" xfId="0" applyFont="1" applyFill="1" applyBorder="1" applyAlignment="1">
      <alignment horizontal="center"/>
    </xf>
    <xf numFmtId="0" fontId="11" fillId="2" borderId="0" xfId="0" applyFont="1" applyFill="1" applyBorder="1" applyAlignment="1">
      <alignment horizontal="center"/>
    </xf>
    <xf numFmtId="0" fontId="11" fillId="2" borderId="11" xfId="0" applyFont="1" applyFill="1" applyBorder="1" applyAlignment="1">
      <alignment horizontal="center"/>
    </xf>
    <xf numFmtId="1" fontId="10" fillId="2" borderId="7" xfId="2" applyNumberFormat="1" applyFont="1" applyFill="1" applyBorder="1" applyAlignment="1" applyProtection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7" fillId="6" borderId="2" xfId="0" applyFont="1" applyFill="1" applyBorder="1" applyAlignment="1">
      <alignment horizontal="center" vertical="center"/>
    </xf>
    <xf numFmtId="0" fontId="0" fillId="6" borderId="3" xfId="0" applyFill="1" applyBorder="1" applyAlignment="1">
      <alignment horizontal="center" vertical="center"/>
    </xf>
    <xf numFmtId="0" fontId="0" fillId="6" borderId="4" xfId="0" applyFill="1" applyBorder="1" applyAlignment="1">
      <alignment horizontal="center" vertical="center"/>
    </xf>
    <xf numFmtId="0" fontId="6" fillId="7" borderId="2" xfId="0" applyFont="1" applyFill="1" applyBorder="1" applyAlignment="1">
      <alignment horizontal="center" vertical="center"/>
    </xf>
    <xf numFmtId="0" fontId="6" fillId="7" borderId="3" xfId="0" applyFont="1" applyFill="1" applyBorder="1" applyAlignment="1">
      <alignment horizontal="center" vertical="center"/>
    </xf>
    <xf numFmtId="0" fontId="6" fillId="7" borderId="4" xfId="0" applyFont="1" applyFill="1" applyBorder="1" applyAlignment="1">
      <alignment horizontal="center" vertical="center"/>
    </xf>
    <xf numFmtId="0" fontId="5" fillId="3" borderId="0" xfId="1" applyFont="1" applyFill="1" applyBorder="1" applyAlignment="1">
      <alignment horizontal="center" vertical="center"/>
    </xf>
    <xf numFmtId="0" fontId="5" fillId="3" borderId="0" xfId="1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0" fontId="11" fillId="2" borderId="7" xfId="2" applyFont="1" applyFill="1" applyBorder="1" applyAlignment="1" applyProtection="1">
      <alignment horizontal="center"/>
    </xf>
    <xf numFmtId="0" fontId="12" fillId="2" borderId="8" xfId="0" applyFont="1" applyFill="1" applyBorder="1" applyAlignment="1">
      <alignment horizontal="center"/>
    </xf>
    <xf numFmtId="0" fontId="12" fillId="2" borderId="9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8" fillId="5" borderId="2" xfId="0" applyFont="1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</cellXfs>
  <cellStyles count="5">
    <cellStyle name="Normal" xfId="0" builtinId="0"/>
    <cellStyle name="Normal 2" xfId="2"/>
    <cellStyle name="Normal 3" xfId="1"/>
    <cellStyle name="Separador de milhares 2 2 2" xfId="4"/>
    <cellStyle name="Separador de milhares 3 2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1:CQ72"/>
  <sheetViews>
    <sheetView showGridLines="0" tabSelected="1" zoomScale="40" zoomScaleNormal="40" workbookViewId="0">
      <pane xSplit="6" ySplit="6" topLeftCell="G21" activePane="bottomRight" state="frozen"/>
      <selection pane="topRight" activeCell="G1" sqref="G1"/>
      <selection pane="bottomLeft" activeCell="A7" sqref="A7"/>
      <selection pane="bottomRight" activeCell="A26" sqref="A26"/>
    </sheetView>
  </sheetViews>
  <sheetFormatPr defaultRowHeight="15"/>
  <cols>
    <col min="3" max="3" width="13.44140625" bestFit="1" customWidth="1"/>
    <col min="4" max="4" width="8.77734375" bestFit="1" customWidth="1"/>
    <col min="5" max="5" width="10.21875" bestFit="1" customWidth="1"/>
    <col min="6" max="6" width="3.77734375" customWidth="1"/>
    <col min="7" max="7" width="28.33203125" customWidth="1"/>
    <col min="8" max="8" width="3.77734375" customWidth="1"/>
    <col min="9" max="9" width="25.44140625" bestFit="1" customWidth="1"/>
    <col min="10" max="10" width="23.33203125" bestFit="1" customWidth="1"/>
    <col min="11" max="11" width="26.77734375" bestFit="1" customWidth="1"/>
    <col min="12" max="12" width="3.77734375" customWidth="1"/>
    <col min="13" max="13" width="35" bestFit="1" customWidth="1"/>
    <col min="14" max="14" width="3.77734375" customWidth="1"/>
    <col min="15" max="15" width="19.88671875" customWidth="1"/>
    <col min="16" max="16" width="3.77734375" customWidth="1"/>
    <col min="17" max="17" width="19.88671875" customWidth="1"/>
    <col min="18" max="18" width="19.5546875" bestFit="1" customWidth="1"/>
    <col min="19" max="19" width="23.33203125" customWidth="1"/>
    <col min="20" max="20" width="23.109375" customWidth="1"/>
    <col min="21" max="22" width="23.33203125" bestFit="1" customWidth="1"/>
    <col min="23" max="29" width="30.77734375" customWidth="1"/>
    <col min="30" max="30" width="3.77734375" customWidth="1"/>
    <col min="31" max="33" width="30.77734375" customWidth="1"/>
    <col min="34" max="34" width="3.77734375" customWidth="1"/>
    <col min="35" max="37" width="30.77734375" customWidth="1"/>
    <col min="38" max="38" width="3.77734375" customWidth="1"/>
    <col min="39" max="41" width="30.77734375" customWidth="1"/>
    <col min="42" max="42" width="3.77734375" customWidth="1"/>
    <col min="43" max="45" width="30.77734375" customWidth="1"/>
    <col min="46" max="47" width="3.77734375" customWidth="1"/>
    <col min="48" max="50" width="30.77734375" customWidth="1"/>
    <col min="51" max="51" width="3.77734375" customWidth="1"/>
    <col min="52" max="54" width="30.77734375" customWidth="1"/>
    <col min="55" max="55" width="3.77734375" customWidth="1"/>
    <col min="56" max="58" width="30.77734375" customWidth="1"/>
    <col min="59" max="59" width="3.77734375" customWidth="1"/>
    <col min="60" max="62" width="30.77734375" customWidth="1"/>
    <col min="63" max="63" width="3.77734375" customWidth="1"/>
    <col min="64" max="66" width="30.77734375" customWidth="1"/>
    <col min="67" max="67" width="3.77734375" customWidth="1"/>
    <col min="68" max="70" width="30.77734375" customWidth="1"/>
    <col min="71" max="71" width="3.77734375" customWidth="1"/>
    <col min="72" max="74" width="30.77734375" customWidth="1"/>
    <col min="75" max="75" width="3.77734375" customWidth="1"/>
    <col min="76" max="82" width="30.77734375" customWidth="1"/>
    <col min="83" max="83" width="3.77734375" customWidth="1"/>
    <col min="84" max="86" width="30.77734375" customWidth="1"/>
    <col min="87" max="87" width="3.77734375" customWidth="1"/>
    <col min="88" max="95" width="30.77734375" customWidth="1"/>
  </cols>
  <sheetData>
    <row r="1" spans="3:95" ht="30" customHeight="1">
      <c r="C1" s="5"/>
      <c r="D1" s="5"/>
      <c r="E1" s="5"/>
      <c r="F1" s="5"/>
      <c r="G1" s="5"/>
      <c r="H1" s="61"/>
      <c r="I1" s="5"/>
      <c r="J1" s="5"/>
      <c r="K1" s="61"/>
      <c r="L1" s="61"/>
      <c r="M1" s="61"/>
      <c r="N1" s="61"/>
      <c r="O1" s="61"/>
      <c r="P1" s="61"/>
      <c r="Q1" s="61"/>
      <c r="R1" s="61"/>
      <c r="S1" s="61"/>
      <c r="T1" s="61"/>
      <c r="U1" s="62"/>
      <c r="V1" s="5"/>
      <c r="W1" s="5"/>
      <c r="X1" s="5"/>
      <c r="Y1" s="41"/>
      <c r="Z1" s="5"/>
      <c r="AA1" s="5"/>
      <c r="AB1" s="5"/>
      <c r="AC1" s="5"/>
      <c r="AD1" s="41"/>
      <c r="AE1" s="41"/>
      <c r="AF1" s="41"/>
      <c r="AG1" s="41"/>
      <c r="AH1" s="41"/>
      <c r="AI1" s="41"/>
      <c r="AJ1" s="41"/>
      <c r="AK1" s="41"/>
      <c r="AL1" s="41"/>
      <c r="AM1" s="41"/>
      <c r="AN1" s="41"/>
      <c r="AO1" s="41"/>
      <c r="AP1" s="41"/>
      <c r="AQ1" s="41"/>
      <c r="AR1" s="41"/>
      <c r="AS1" s="41"/>
      <c r="AT1" s="41"/>
      <c r="AU1" s="41"/>
      <c r="AV1" s="4"/>
      <c r="AW1" s="83">
        <v>735</v>
      </c>
      <c r="AX1" s="4"/>
      <c r="AY1" s="4"/>
      <c r="AZ1" s="4"/>
      <c r="BA1" s="83">
        <v>735</v>
      </c>
      <c r="BB1" s="4"/>
      <c r="BC1" s="4"/>
      <c r="BD1" s="4"/>
      <c r="BE1" s="83">
        <v>723</v>
      </c>
      <c r="BF1" s="4"/>
      <c r="BG1" s="4"/>
      <c r="BH1" s="63"/>
      <c r="BI1" s="83" t="s">
        <v>0</v>
      </c>
      <c r="BJ1" s="4"/>
      <c r="BK1" s="4"/>
      <c r="BL1" s="4"/>
      <c r="BM1" s="83">
        <v>717</v>
      </c>
      <c r="BN1" s="4"/>
      <c r="BO1" s="4"/>
      <c r="BP1" s="4"/>
      <c r="BQ1" s="83">
        <v>740</v>
      </c>
      <c r="BR1" s="4"/>
      <c r="BS1" s="4"/>
      <c r="BT1" s="4"/>
      <c r="BU1" s="83" t="s">
        <v>1</v>
      </c>
      <c r="BV1" s="4"/>
      <c r="BW1" s="4"/>
      <c r="BX1" s="83" t="s">
        <v>2</v>
      </c>
      <c r="BY1" s="83">
        <v>715</v>
      </c>
      <c r="BZ1" s="4"/>
      <c r="CA1" s="83" t="s">
        <v>3</v>
      </c>
      <c r="CB1" s="83">
        <v>734</v>
      </c>
      <c r="CC1" s="84" t="s">
        <v>69</v>
      </c>
      <c r="CD1" s="4"/>
      <c r="CE1" s="4"/>
      <c r="CF1" s="4"/>
      <c r="CG1" s="4"/>
      <c r="CH1" s="4"/>
      <c r="CI1" s="61"/>
      <c r="CJ1" s="5"/>
      <c r="CK1" s="5"/>
      <c r="CL1" s="5"/>
      <c r="CM1" s="5"/>
      <c r="CN1" s="5"/>
      <c r="CO1" s="5"/>
      <c r="CP1" s="5"/>
      <c r="CQ1" s="5"/>
    </row>
    <row r="2" spans="3:95" ht="30" customHeight="1">
      <c r="C2" s="5"/>
      <c r="D2" s="5"/>
      <c r="E2" s="5"/>
      <c r="F2" s="5"/>
      <c r="G2" s="5"/>
      <c r="H2" s="61"/>
      <c r="I2" s="5"/>
      <c r="J2" s="5"/>
      <c r="K2" s="61"/>
      <c r="L2" s="61"/>
      <c r="M2" s="61"/>
      <c r="N2" s="61"/>
      <c r="O2" s="61"/>
      <c r="P2" s="61"/>
      <c r="Q2" s="61"/>
      <c r="R2" s="61"/>
      <c r="S2" s="61"/>
      <c r="T2" s="61"/>
      <c r="U2" s="5"/>
      <c r="V2" s="5"/>
      <c r="W2" s="5"/>
      <c r="X2" s="5"/>
      <c r="Y2" s="41"/>
      <c r="Z2" s="5"/>
      <c r="AA2" s="5"/>
      <c r="AB2" s="5"/>
      <c r="AC2" s="5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"/>
      <c r="AW2" s="83"/>
      <c r="AX2" s="4"/>
      <c r="AY2" s="4"/>
      <c r="AZ2" s="4"/>
      <c r="BA2" s="83"/>
      <c r="BB2" s="4"/>
      <c r="BC2" s="4"/>
      <c r="BD2" s="4"/>
      <c r="BE2" s="83"/>
      <c r="BF2" s="4"/>
      <c r="BG2" s="4"/>
      <c r="BH2" s="4"/>
      <c r="BI2" s="83"/>
      <c r="BJ2" s="4"/>
      <c r="BK2" s="4"/>
      <c r="BL2" s="4"/>
      <c r="BM2" s="83"/>
      <c r="BN2" s="4"/>
      <c r="BO2" s="4"/>
      <c r="BP2" s="4"/>
      <c r="BQ2" s="83"/>
      <c r="BR2" s="4"/>
      <c r="BS2" s="4"/>
      <c r="BT2" s="4"/>
      <c r="BU2" s="83"/>
      <c r="BV2" s="4"/>
      <c r="BW2" s="4"/>
      <c r="BX2" s="83"/>
      <c r="BY2" s="83"/>
      <c r="BZ2" s="4"/>
      <c r="CA2" s="83"/>
      <c r="CB2" s="83"/>
      <c r="CC2" s="84"/>
      <c r="CD2" s="4"/>
      <c r="CE2" s="4"/>
      <c r="CF2" s="4"/>
      <c r="CG2" s="4"/>
      <c r="CH2" s="4"/>
      <c r="CI2" s="61"/>
      <c r="CJ2" s="5"/>
      <c r="CK2" s="5"/>
      <c r="CL2" s="5"/>
      <c r="CM2" s="5"/>
      <c r="CN2" s="5"/>
      <c r="CO2" s="5"/>
      <c r="CP2" s="5"/>
      <c r="CQ2" s="5"/>
    </row>
    <row r="3" spans="3:95" ht="99.95" customHeight="1" thickBot="1">
      <c r="C3" s="5"/>
      <c r="D3" s="64"/>
      <c r="E3" s="64"/>
      <c r="F3" s="64"/>
      <c r="G3" s="60" t="s">
        <v>70</v>
      </c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  <c r="AB3" s="64"/>
      <c r="AC3" s="64"/>
      <c r="AD3" s="64"/>
      <c r="AE3" s="64"/>
      <c r="AF3" s="64"/>
      <c r="AG3" s="64"/>
      <c r="AH3" s="64"/>
      <c r="AI3" s="64"/>
      <c r="AJ3" s="64"/>
      <c r="AK3" s="64"/>
      <c r="AL3" s="64"/>
      <c r="AM3" s="64"/>
      <c r="AN3" s="64"/>
      <c r="AO3" s="64"/>
      <c r="AP3" s="64"/>
      <c r="AQ3" s="64"/>
      <c r="AR3" s="64"/>
      <c r="AS3" s="64"/>
      <c r="AT3" s="64"/>
      <c r="AU3" s="5"/>
      <c r="AV3" s="60" t="s">
        <v>70</v>
      </c>
      <c r="AW3" s="65"/>
      <c r="AX3" s="65"/>
      <c r="AY3" s="65"/>
      <c r="AZ3" s="65"/>
      <c r="BA3" s="65"/>
      <c r="BB3" s="65"/>
      <c r="BC3" s="65"/>
      <c r="BD3" s="65"/>
      <c r="BE3" s="65"/>
      <c r="BF3" s="65"/>
      <c r="BG3" s="65"/>
      <c r="BH3" s="65"/>
      <c r="BI3" s="65"/>
      <c r="BJ3" s="65"/>
      <c r="BK3" s="65"/>
      <c r="BL3" s="65"/>
      <c r="BM3" s="65"/>
      <c r="BN3" s="65"/>
      <c r="BO3" s="65"/>
      <c r="BP3" s="65"/>
      <c r="BQ3" s="65"/>
      <c r="BR3" s="65"/>
      <c r="BS3" s="65"/>
      <c r="BT3" s="65"/>
      <c r="BU3" s="65"/>
      <c r="BV3" s="65"/>
      <c r="BW3" s="65"/>
      <c r="BX3" s="65"/>
      <c r="BY3" s="65"/>
      <c r="BZ3" s="65"/>
      <c r="CA3" s="65"/>
      <c r="CB3" s="65"/>
      <c r="CC3" s="65"/>
      <c r="CD3" s="65"/>
      <c r="CE3" s="65"/>
      <c r="CF3" s="65"/>
      <c r="CG3" s="65"/>
      <c r="CH3" s="65"/>
      <c r="CJ3" s="85"/>
      <c r="CK3" s="85"/>
      <c r="CL3" s="85"/>
      <c r="CM3" s="85"/>
      <c r="CN3" s="85"/>
      <c r="CO3" s="85"/>
      <c r="CP3" s="85"/>
      <c r="CQ3" s="85"/>
    </row>
    <row r="4" spans="3:95" ht="99.95" customHeight="1" thickBot="1">
      <c r="C4" s="1"/>
      <c r="D4" s="1"/>
      <c r="E4" s="1"/>
      <c r="F4" s="1"/>
      <c r="G4" s="6" t="s">
        <v>4</v>
      </c>
      <c r="H4" s="3"/>
      <c r="I4" s="89" t="s">
        <v>5</v>
      </c>
      <c r="J4" s="90"/>
      <c r="K4" s="91"/>
      <c r="L4" s="3"/>
      <c r="M4" s="6" t="s">
        <v>4</v>
      </c>
      <c r="N4" s="3"/>
      <c r="O4" s="7" t="s">
        <v>6</v>
      </c>
      <c r="Q4" s="92" t="s">
        <v>7</v>
      </c>
      <c r="R4" s="93"/>
      <c r="S4" s="93"/>
      <c r="T4" s="93"/>
      <c r="U4" s="93"/>
      <c r="V4" s="93"/>
      <c r="W4" s="93"/>
      <c r="X4" s="93"/>
      <c r="Y4" s="93"/>
      <c r="Z4" s="93"/>
      <c r="AA4" s="93"/>
      <c r="AB4" s="93"/>
      <c r="AC4" s="94"/>
      <c r="AD4" s="2"/>
      <c r="AE4" s="95" t="s">
        <v>8</v>
      </c>
      <c r="AF4" s="96"/>
      <c r="AG4" s="96"/>
      <c r="AH4" s="96"/>
      <c r="AI4" s="96"/>
      <c r="AJ4" s="96"/>
      <c r="AK4" s="96"/>
      <c r="AL4" s="96"/>
      <c r="AM4" s="96"/>
      <c r="AN4" s="96"/>
      <c r="AO4" s="96"/>
      <c r="AP4" s="96"/>
      <c r="AQ4" s="96"/>
      <c r="AR4" s="96"/>
      <c r="AS4" s="97"/>
      <c r="AT4" s="2"/>
      <c r="AU4" s="3"/>
      <c r="AV4" s="95" t="s">
        <v>9</v>
      </c>
      <c r="AW4" s="96"/>
      <c r="AX4" s="96"/>
      <c r="AY4" s="96"/>
      <c r="AZ4" s="96"/>
      <c r="BA4" s="96"/>
      <c r="BB4" s="96"/>
      <c r="BC4" s="96"/>
      <c r="BD4" s="96"/>
      <c r="BE4" s="96"/>
      <c r="BF4" s="96"/>
      <c r="BG4" s="96"/>
      <c r="BH4" s="96"/>
      <c r="BI4" s="96"/>
      <c r="BJ4" s="96"/>
      <c r="BK4" s="96"/>
      <c r="BL4" s="96"/>
      <c r="BM4" s="96"/>
      <c r="BN4" s="96"/>
      <c r="BO4" s="96"/>
      <c r="BP4" s="96"/>
      <c r="BQ4" s="96"/>
      <c r="BR4" s="96"/>
      <c r="BS4" s="96"/>
      <c r="BT4" s="96"/>
      <c r="BU4" s="96"/>
      <c r="BV4" s="96"/>
      <c r="BW4" s="96"/>
      <c r="BX4" s="96"/>
      <c r="BY4" s="96"/>
      <c r="BZ4" s="96"/>
      <c r="CA4" s="96"/>
      <c r="CB4" s="96"/>
      <c r="CC4" s="96"/>
      <c r="CD4" s="97"/>
      <c r="CE4" s="8"/>
      <c r="CF4" s="77" t="s">
        <v>6</v>
      </c>
      <c r="CG4" s="78"/>
      <c r="CH4" s="79"/>
      <c r="CJ4" s="80" t="s">
        <v>10</v>
      </c>
      <c r="CK4" s="81"/>
      <c r="CL4" s="81"/>
      <c r="CM4" s="81"/>
      <c r="CN4" s="81"/>
      <c r="CO4" s="81"/>
      <c r="CP4" s="81"/>
      <c r="CQ4" s="82"/>
    </row>
    <row r="5" spans="3:95" ht="99.95" customHeight="1">
      <c r="C5" s="9"/>
      <c r="D5" s="9"/>
      <c r="E5" s="9"/>
      <c r="F5" s="9"/>
      <c r="G5" s="10" t="s">
        <v>11</v>
      </c>
      <c r="H5" s="3"/>
      <c r="I5" s="67" t="s">
        <v>12</v>
      </c>
      <c r="J5" s="68"/>
      <c r="K5" s="11" t="s">
        <v>4</v>
      </c>
      <c r="L5" s="3"/>
      <c r="M5" s="10" t="s">
        <v>13</v>
      </c>
      <c r="N5" s="3"/>
      <c r="O5" s="12" t="s">
        <v>4</v>
      </c>
      <c r="Q5" s="69" t="s">
        <v>14</v>
      </c>
      <c r="R5" s="70"/>
      <c r="S5" s="70"/>
      <c r="T5" s="70"/>
      <c r="U5" s="70"/>
      <c r="V5" s="70"/>
      <c r="W5" s="70"/>
      <c r="X5" s="13">
        <f>SUM(Q37:X37)</f>
        <v>0</v>
      </c>
      <c r="Y5" s="12" t="s">
        <v>15</v>
      </c>
      <c r="Z5" s="14" t="s">
        <v>16</v>
      </c>
      <c r="AA5" s="13">
        <f>SUM(Z37:AA37)</f>
        <v>0</v>
      </c>
      <c r="AB5" s="59" t="s">
        <v>6</v>
      </c>
      <c r="AC5" s="11" t="s">
        <v>17</v>
      </c>
      <c r="AD5" s="2"/>
      <c r="AE5" s="71" t="s">
        <v>18</v>
      </c>
      <c r="AF5" s="72"/>
      <c r="AG5" s="73"/>
      <c r="AH5" s="15"/>
      <c r="AI5" s="71" t="s">
        <v>19</v>
      </c>
      <c r="AJ5" s="72"/>
      <c r="AK5" s="73"/>
      <c r="AL5" s="15"/>
      <c r="AM5" s="71" t="s">
        <v>20</v>
      </c>
      <c r="AN5" s="72"/>
      <c r="AO5" s="73"/>
      <c r="AP5" s="15"/>
      <c r="AQ5" s="71" t="s">
        <v>71</v>
      </c>
      <c r="AR5" s="72"/>
      <c r="AS5" s="73"/>
      <c r="AT5" s="15"/>
      <c r="AU5" s="15"/>
      <c r="AV5" s="66" t="s">
        <v>18</v>
      </c>
      <c r="AW5" s="66"/>
      <c r="AX5" s="66"/>
      <c r="AY5" s="15"/>
      <c r="AZ5" s="66" t="s">
        <v>19</v>
      </c>
      <c r="BA5" s="66"/>
      <c r="BB5" s="66"/>
      <c r="BC5" s="15"/>
      <c r="BD5" s="66" t="s">
        <v>21</v>
      </c>
      <c r="BE5" s="66"/>
      <c r="BF5" s="66"/>
      <c r="BG5" s="15"/>
      <c r="BH5" s="66" t="s">
        <v>22</v>
      </c>
      <c r="BI5" s="66"/>
      <c r="BJ5" s="66"/>
      <c r="BK5" s="15"/>
      <c r="BL5" s="66" t="s">
        <v>20</v>
      </c>
      <c r="BM5" s="66"/>
      <c r="BN5" s="66"/>
      <c r="BO5" s="15"/>
      <c r="BP5" s="66" t="s">
        <v>23</v>
      </c>
      <c r="BQ5" s="66"/>
      <c r="BR5" s="66"/>
      <c r="BS5" s="15"/>
      <c r="BT5" s="66" t="s">
        <v>24</v>
      </c>
      <c r="BU5" s="66"/>
      <c r="BV5" s="66"/>
      <c r="BW5" s="15"/>
      <c r="BX5" s="16" t="s">
        <v>25</v>
      </c>
      <c r="BY5" s="17" t="s">
        <v>26</v>
      </c>
      <c r="BZ5" s="17" t="s">
        <v>27</v>
      </c>
      <c r="CA5" s="17" t="s">
        <v>28</v>
      </c>
      <c r="CB5" s="17" t="s">
        <v>29</v>
      </c>
      <c r="CC5" s="17" t="s">
        <v>30</v>
      </c>
      <c r="CD5" s="18" t="s">
        <v>31</v>
      </c>
      <c r="CE5" s="15"/>
      <c r="CF5" s="58" t="s">
        <v>15</v>
      </c>
      <c r="CG5" s="86" t="s">
        <v>12</v>
      </c>
      <c r="CH5" s="87"/>
      <c r="CI5" s="19"/>
      <c r="CJ5" s="86" t="s">
        <v>32</v>
      </c>
      <c r="CK5" s="88"/>
      <c r="CL5" s="88"/>
      <c r="CM5" s="88"/>
      <c r="CN5" s="88"/>
      <c r="CO5" s="88"/>
      <c r="CP5" s="88"/>
      <c r="CQ5" s="87"/>
    </row>
    <row r="6" spans="3:95" ht="99.95" customHeight="1" thickBot="1">
      <c r="C6" s="20" t="s">
        <v>33</v>
      </c>
      <c r="D6" s="20" t="s">
        <v>34</v>
      </c>
      <c r="E6" s="20" t="s">
        <v>35</v>
      </c>
      <c r="F6" s="21"/>
      <c r="G6" s="22" t="s">
        <v>36</v>
      </c>
      <c r="H6" s="3"/>
      <c r="I6" s="23" t="s">
        <v>37</v>
      </c>
      <c r="J6" s="24" t="s">
        <v>38</v>
      </c>
      <c r="K6" s="25" t="s">
        <v>39</v>
      </c>
      <c r="L6" s="3"/>
      <c r="M6" s="22" t="s">
        <v>36</v>
      </c>
      <c r="N6" s="3"/>
      <c r="O6" s="26" t="s">
        <v>13</v>
      </c>
      <c r="Q6" s="27" t="s">
        <v>40</v>
      </c>
      <c r="R6" s="28" t="s">
        <v>41</v>
      </c>
      <c r="S6" s="28" t="s">
        <v>42</v>
      </c>
      <c r="T6" s="28" t="s">
        <v>43</v>
      </c>
      <c r="U6" s="28" t="s">
        <v>44</v>
      </c>
      <c r="V6" s="28" t="s">
        <v>45</v>
      </c>
      <c r="W6" s="28" t="s">
        <v>46</v>
      </c>
      <c r="X6" s="29" t="s">
        <v>47</v>
      </c>
      <c r="Y6" s="30" t="s">
        <v>48</v>
      </c>
      <c r="Z6" s="27" t="s">
        <v>49</v>
      </c>
      <c r="AA6" s="29" t="s">
        <v>50</v>
      </c>
      <c r="AB6" s="27" t="s">
        <v>51</v>
      </c>
      <c r="AC6" s="31" t="s">
        <v>52</v>
      </c>
      <c r="AD6" s="32"/>
      <c r="AE6" s="27" t="s">
        <v>53</v>
      </c>
      <c r="AF6" s="28" t="s">
        <v>38</v>
      </c>
      <c r="AG6" s="29" t="s">
        <v>54</v>
      </c>
      <c r="AH6" s="33"/>
      <c r="AI6" s="27" t="s">
        <v>37</v>
      </c>
      <c r="AJ6" s="28" t="s">
        <v>38</v>
      </c>
      <c r="AK6" s="29" t="s">
        <v>54</v>
      </c>
      <c r="AL6" s="32"/>
      <c r="AM6" s="27" t="s">
        <v>37</v>
      </c>
      <c r="AN6" s="28" t="s">
        <v>38</v>
      </c>
      <c r="AO6" s="29" t="s">
        <v>54</v>
      </c>
      <c r="AP6" s="34"/>
      <c r="AQ6" s="27" t="s">
        <v>37</v>
      </c>
      <c r="AR6" s="28" t="s">
        <v>38</v>
      </c>
      <c r="AS6" s="29" t="s">
        <v>54</v>
      </c>
      <c r="AT6" s="34"/>
      <c r="AU6" s="34"/>
      <c r="AV6" s="27" t="s">
        <v>37</v>
      </c>
      <c r="AW6" s="28" t="s">
        <v>38</v>
      </c>
      <c r="AX6" s="29" t="s">
        <v>54</v>
      </c>
      <c r="AY6" s="19"/>
      <c r="AZ6" s="27" t="s">
        <v>37</v>
      </c>
      <c r="BA6" s="28" t="s">
        <v>38</v>
      </c>
      <c r="BB6" s="29" t="s">
        <v>54</v>
      </c>
      <c r="BC6" s="19"/>
      <c r="BD6" s="27" t="s">
        <v>37</v>
      </c>
      <c r="BE6" s="28" t="s">
        <v>38</v>
      </c>
      <c r="BF6" s="29" t="s">
        <v>54</v>
      </c>
      <c r="BG6" s="19"/>
      <c r="BH6" s="27" t="s">
        <v>37</v>
      </c>
      <c r="BI6" s="28" t="s">
        <v>38</v>
      </c>
      <c r="BJ6" s="29" t="s">
        <v>54</v>
      </c>
      <c r="BK6" s="19"/>
      <c r="BL6" s="27" t="s">
        <v>37</v>
      </c>
      <c r="BM6" s="28" t="s">
        <v>38</v>
      </c>
      <c r="BN6" s="29" t="s">
        <v>54</v>
      </c>
      <c r="BO6" s="19"/>
      <c r="BP6" s="27" t="s">
        <v>37</v>
      </c>
      <c r="BQ6" s="28" t="s">
        <v>38</v>
      </c>
      <c r="BR6" s="29" t="s">
        <v>54</v>
      </c>
      <c r="BS6" s="19"/>
      <c r="BT6" s="27" t="s">
        <v>37</v>
      </c>
      <c r="BU6" s="28" t="s">
        <v>38</v>
      </c>
      <c r="BV6" s="29" t="s">
        <v>54</v>
      </c>
      <c r="BW6" s="19"/>
      <c r="BX6" s="27" t="s">
        <v>38</v>
      </c>
      <c r="BY6" s="28" t="s">
        <v>38</v>
      </c>
      <c r="BZ6" s="28" t="s">
        <v>38</v>
      </c>
      <c r="CA6" s="28" t="s">
        <v>38</v>
      </c>
      <c r="CB6" s="28" t="s">
        <v>38</v>
      </c>
      <c r="CC6" s="28" t="s">
        <v>38</v>
      </c>
      <c r="CD6" s="29" t="s">
        <v>38</v>
      </c>
      <c r="CE6" s="34"/>
      <c r="CF6" s="27" t="s">
        <v>55</v>
      </c>
      <c r="CG6" s="35" t="s">
        <v>56</v>
      </c>
      <c r="CH6" s="29" t="s">
        <v>57</v>
      </c>
      <c r="CI6" s="19"/>
      <c r="CJ6" s="27" t="s">
        <v>58</v>
      </c>
      <c r="CK6" s="28" t="s">
        <v>59</v>
      </c>
      <c r="CL6" s="28" t="s">
        <v>60</v>
      </c>
      <c r="CM6" s="28" t="s">
        <v>61</v>
      </c>
      <c r="CN6" s="28" t="s">
        <v>62</v>
      </c>
      <c r="CO6" s="28" t="s">
        <v>63</v>
      </c>
      <c r="CP6" s="28" t="s">
        <v>64</v>
      </c>
      <c r="CQ6" s="29" t="s">
        <v>65</v>
      </c>
    </row>
    <row r="7" spans="3:95" ht="99.95" customHeight="1">
      <c r="C7" s="74" t="s">
        <v>66</v>
      </c>
      <c r="D7" s="75"/>
      <c r="E7" s="76"/>
      <c r="F7" s="36"/>
      <c r="G7" s="37">
        <v>0</v>
      </c>
      <c r="H7" s="3"/>
      <c r="I7" s="38">
        <f t="shared" ref="I7:J8" si="0">+AE7+AI7+AM7+AQ7</f>
        <v>0</v>
      </c>
      <c r="J7" s="39">
        <f t="shared" si="0"/>
        <v>0</v>
      </c>
      <c r="K7" s="39">
        <f>+AG7+AK7+AO7+AS7</f>
        <v>-225202366</v>
      </c>
      <c r="L7" s="3"/>
      <c r="M7" s="37">
        <v>10111966.554065526</v>
      </c>
      <c r="N7" s="3"/>
      <c r="O7" s="37">
        <v>71830.039999999339</v>
      </c>
      <c r="Q7" s="38">
        <v>0</v>
      </c>
      <c r="R7" s="40">
        <v>0</v>
      </c>
      <c r="S7" s="40">
        <v>0</v>
      </c>
      <c r="T7" s="40">
        <v>0</v>
      </c>
      <c r="U7" s="40">
        <v>0</v>
      </c>
      <c r="V7" s="40">
        <v>0</v>
      </c>
      <c r="W7" s="40">
        <v>0</v>
      </c>
      <c r="X7" s="40">
        <v>0</v>
      </c>
      <c r="Y7" s="37">
        <f>SUM(CJ7:CQ7)</f>
        <v>0</v>
      </c>
      <c r="Z7" s="40">
        <v>0</v>
      </c>
      <c r="AA7" s="40">
        <v>0</v>
      </c>
      <c r="AB7" s="37">
        <v>0</v>
      </c>
      <c r="AC7" s="37">
        <f t="shared" ref="AC7:AC8" si="1">SUM(Q7:X7)+Y7+Z7+AA7+AB7</f>
        <v>0</v>
      </c>
      <c r="AD7" s="2"/>
      <c r="AE7" s="38">
        <f>+AV7</f>
        <v>0</v>
      </c>
      <c r="AF7" s="40">
        <f>+AW7</f>
        <v>0</v>
      </c>
      <c r="AG7" s="39">
        <f>+AX7</f>
        <v>-147896140</v>
      </c>
      <c r="AH7" s="5"/>
      <c r="AI7" s="38">
        <f>+AZ7</f>
        <v>0</v>
      </c>
      <c r="AJ7" s="40">
        <f>+BA7</f>
        <v>0</v>
      </c>
      <c r="AK7" s="39">
        <f>+BB7</f>
        <v>-75051252</v>
      </c>
      <c r="AL7" s="2"/>
      <c r="AM7" s="38">
        <f>+BL7</f>
        <v>0</v>
      </c>
      <c r="AN7" s="40">
        <f>+BM7</f>
        <v>0</v>
      </c>
      <c r="AO7" s="39">
        <f>+BN7</f>
        <v>-496000</v>
      </c>
      <c r="AP7" s="2"/>
      <c r="AQ7" s="38">
        <f>+BD7+BH7+BP7+BT7+BX7+BY7+BZ7+CA7+CB7+CC7+CD7</f>
        <v>0</v>
      </c>
      <c r="AR7" s="40">
        <f t="shared" ref="AR7:AR8" si="2">+BE7+BI7+BQ7+BU7+BX7+BY7+BZ7+CA7+CB7+CC7+CD7+CE7</f>
        <v>0</v>
      </c>
      <c r="AS7" s="39">
        <f>+BF7+BJ7+BR7+BV7+BZ7+CA7+CB7+CC7+CD7+CE7+CF7</f>
        <v>-1758974</v>
      </c>
      <c r="AT7" s="2"/>
      <c r="AU7" s="3"/>
      <c r="AV7" s="38">
        <v>0</v>
      </c>
      <c r="AW7" s="40">
        <v>0</v>
      </c>
      <c r="AX7" s="39">
        <v>-147896140</v>
      </c>
      <c r="AY7" s="41"/>
      <c r="AZ7" s="38">
        <v>0</v>
      </c>
      <c r="BA7" s="40">
        <v>0</v>
      </c>
      <c r="BB7" s="39">
        <v>-75051252</v>
      </c>
      <c r="BC7" s="41"/>
      <c r="BD7" s="38">
        <v>0</v>
      </c>
      <c r="BE7" s="40">
        <v>0</v>
      </c>
      <c r="BF7" s="39">
        <v>-52732</v>
      </c>
      <c r="BG7" s="41"/>
      <c r="BH7" s="38">
        <v>0</v>
      </c>
      <c r="BI7" s="40">
        <v>0</v>
      </c>
      <c r="BJ7" s="39">
        <v>-892618</v>
      </c>
      <c r="BK7" s="41"/>
      <c r="BL7" s="38">
        <v>0</v>
      </c>
      <c r="BM7" s="40">
        <v>0</v>
      </c>
      <c r="BN7" s="39">
        <v>-496000</v>
      </c>
      <c r="BO7" s="41"/>
      <c r="BP7" s="38">
        <v>0</v>
      </c>
      <c r="BQ7" s="40">
        <v>0</v>
      </c>
      <c r="BR7" s="39">
        <v>-44583</v>
      </c>
      <c r="BS7" s="41"/>
      <c r="BT7" s="38">
        <v>0</v>
      </c>
      <c r="BU7" s="40">
        <v>0</v>
      </c>
      <c r="BV7" s="39">
        <v>-769041</v>
      </c>
      <c r="BW7" s="41"/>
      <c r="BX7" s="38">
        <v>0</v>
      </c>
      <c r="BY7" s="40">
        <v>0</v>
      </c>
      <c r="BZ7" s="40">
        <v>0</v>
      </c>
      <c r="CA7" s="40">
        <v>0</v>
      </c>
      <c r="CB7" s="40">
        <v>0</v>
      </c>
      <c r="CC7" s="40">
        <v>0</v>
      </c>
      <c r="CD7" s="39">
        <v>0</v>
      </c>
      <c r="CE7" s="5"/>
      <c r="CF7" s="38">
        <v>0</v>
      </c>
      <c r="CG7" s="38">
        <v>0</v>
      </c>
      <c r="CH7" s="39">
        <v>0</v>
      </c>
      <c r="CI7" s="3"/>
      <c r="CJ7" s="38">
        <v>0</v>
      </c>
      <c r="CK7" s="40">
        <v>0</v>
      </c>
      <c r="CL7" s="40">
        <v>0</v>
      </c>
      <c r="CM7" s="40">
        <v>0</v>
      </c>
      <c r="CN7" s="40">
        <v>0</v>
      </c>
      <c r="CO7" s="40">
        <v>0</v>
      </c>
      <c r="CP7" s="40">
        <v>0</v>
      </c>
      <c r="CQ7" s="39">
        <v>0</v>
      </c>
    </row>
    <row r="8" spans="3:95" ht="99.95" customHeight="1">
      <c r="C8" s="57">
        <v>42767</v>
      </c>
      <c r="D8" s="42" t="str">
        <f>TEXT(C8,"ddd")</f>
        <v>qua</v>
      </c>
      <c r="E8" s="43" t="s">
        <v>68</v>
      </c>
      <c r="F8" s="44"/>
      <c r="G8" s="45">
        <f t="shared" ref="G8" si="3">+M7</f>
        <v>10111966.554065526</v>
      </c>
      <c r="H8" s="3"/>
      <c r="I8" s="46">
        <f t="shared" si="0"/>
        <v>35851264.199999996</v>
      </c>
      <c r="J8" s="47">
        <f t="shared" si="0"/>
        <v>126578561.06</v>
      </c>
      <c r="K8" s="47">
        <f>+AG8+AK8+AO8+AS8</f>
        <v>-134475069</v>
      </c>
      <c r="L8" s="3"/>
      <c r="M8" s="45">
        <f t="shared" ref="M8" si="4">+G8+AC8-J8</f>
        <v>7189292.8040655255</v>
      </c>
      <c r="N8" s="3"/>
      <c r="O8" s="45">
        <f t="shared" ref="O8" si="5">+O7+BI8+CF8-CG8-CH8-AB8</f>
        <v>291039.14999999932</v>
      </c>
      <c r="P8" s="3"/>
      <c r="Q8" s="46">
        <v>4470.5</v>
      </c>
      <c r="R8" s="48">
        <v>0</v>
      </c>
      <c r="S8" s="48">
        <v>400529.3</v>
      </c>
      <c r="T8" s="48">
        <v>855685.88</v>
      </c>
      <c r="U8" s="48">
        <v>4112175.16</v>
      </c>
      <c r="V8" s="48">
        <v>5855744.5899999999</v>
      </c>
      <c r="W8" s="48">
        <v>11976005.939999999</v>
      </c>
      <c r="X8" s="48">
        <v>443275.66</v>
      </c>
      <c r="Y8" s="45">
        <f>SUM(CJ8:CQ8)</f>
        <v>0.28000000000000003</v>
      </c>
      <c r="Z8" s="48">
        <v>0</v>
      </c>
      <c r="AA8" s="48">
        <v>100000000</v>
      </c>
      <c r="AB8" s="45">
        <v>8000</v>
      </c>
      <c r="AC8" s="45">
        <f t="shared" si="1"/>
        <v>123655887.31</v>
      </c>
      <c r="AD8" s="2"/>
      <c r="AE8" s="46">
        <f t="shared" ref="AE8:AG8" si="6">+AV8</f>
        <v>12804580.83</v>
      </c>
      <c r="AF8" s="48">
        <f t="shared" si="6"/>
        <v>82903241.640000001</v>
      </c>
      <c r="AG8" s="47">
        <f t="shared" si="6"/>
        <v>-77797479</v>
      </c>
      <c r="AH8" s="5"/>
      <c r="AI8" s="46">
        <f t="shared" ref="AI8:AK8" si="7">+AZ8</f>
        <v>6004768.79</v>
      </c>
      <c r="AJ8" s="48">
        <f t="shared" si="7"/>
        <v>42810267.780000001</v>
      </c>
      <c r="AK8" s="47">
        <f t="shared" si="7"/>
        <v>-38245753</v>
      </c>
      <c r="AL8" s="2"/>
      <c r="AM8" s="46">
        <f t="shared" ref="AM8:AO8" si="8">+BL8</f>
        <v>16982054.350000001</v>
      </c>
      <c r="AN8" s="48">
        <f t="shared" si="8"/>
        <v>496000.05</v>
      </c>
      <c r="AO8" s="47">
        <f t="shared" si="8"/>
        <v>-16982054</v>
      </c>
      <c r="AP8" s="2"/>
      <c r="AQ8" s="46">
        <f t="shared" ref="AQ8" si="9">+BD8+BH8+BP8+BT8+BX8+BY8+BZ8+CA8+CB8+CC8+CD8</f>
        <v>59860.229999999989</v>
      </c>
      <c r="AR8" s="48">
        <f t="shared" si="2"/>
        <v>369051.59000000008</v>
      </c>
      <c r="AS8" s="47">
        <f>+BF8+BJ8+BR8+BV8</f>
        <v>-1449783</v>
      </c>
      <c r="AT8" s="2"/>
      <c r="AU8" s="3"/>
      <c r="AV8" s="46">
        <f>12770422.63+29256.2+4902</f>
        <v>12804580.83</v>
      </c>
      <c r="AW8" s="48">
        <f>16606925.28+11984.67+3679.24+(66220424.73+48033.14+12194.58)</f>
        <v>82903241.640000001</v>
      </c>
      <c r="AX8" s="47">
        <f>ROUND((+AX7-AV8+AW8),0)</f>
        <v>-77797479</v>
      </c>
      <c r="AY8" s="41"/>
      <c r="AZ8" s="46">
        <f>6004768.79</f>
        <v>6004768.79</v>
      </c>
      <c r="BA8" s="48">
        <f>8731046.67+(34079221.11)</f>
        <v>42810267.780000001</v>
      </c>
      <c r="BB8" s="47">
        <f>ROUND((+BB7-AZ8+BA8),0)</f>
        <v>-38245753</v>
      </c>
      <c r="BC8" s="41"/>
      <c r="BD8" s="46">
        <v>3723.88</v>
      </c>
      <c r="BE8" s="48">
        <f>5995.45+(24391.41)</f>
        <v>30386.86</v>
      </c>
      <c r="BF8" s="47">
        <f>ROUND((+BF7-BD8+BE8),0)</f>
        <v>-26069</v>
      </c>
      <c r="BG8" s="41"/>
      <c r="BH8" s="46">
        <f>1500-8000</f>
        <v>-6500</v>
      </c>
      <c r="BI8" s="48">
        <f>4025+(222786.1)</f>
        <v>226811.1</v>
      </c>
      <c r="BJ8" s="47">
        <f>ROUND((+BJ7-BH8+BI8),0)</f>
        <v>-659307</v>
      </c>
      <c r="BK8" s="41"/>
      <c r="BL8" s="46">
        <v>16982054.350000001</v>
      </c>
      <c r="BM8" s="48">
        <v>496000.05</v>
      </c>
      <c r="BN8" s="47">
        <f>ROUND((+BN7-BL8+BM8),0)</f>
        <v>-16982054</v>
      </c>
      <c r="BO8" s="41"/>
      <c r="BP8" s="46">
        <v>2933.6</v>
      </c>
      <c r="BQ8" s="48">
        <f>10205.25+(18571.55)</f>
        <v>28776.799999999999</v>
      </c>
      <c r="BR8" s="47">
        <f>ROUND((+BR7-BP8+BQ8),0)</f>
        <v>-18740</v>
      </c>
      <c r="BS8" s="41"/>
      <c r="BT8" s="46">
        <v>0</v>
      </c>
      <c r="BU8" s="48">
        <v>23374.080000000002</v>
      </c>
      <c r="BV8" s="47">
        <f t="shared" ref="BV8" si="10">ROUND((+BV7-BT8+BU8),0)</f>
        <v>-745667</v>
      </c>
      <c r="BW8" s="41"/>
      <c r="BX8" s="46">
        <v>0</v>
      </c>
      <c r="BY8" s="48">
        <v>0</v>
      </c>
      <c r="BZ8" s="48">
        <f>59629.09+9590+1622.5</f>
        <v>70841.59</v>
      </c>
      <c r="CA8" s="48">
        <v>0</v>
      </c>
      <c r="CB8" s="48">
        <v>0</v>
      </c>
      <c r="CC8" s="48">
        <f>26.4+8.8</f>
        <v>35.200000000000003</v>
      </c>
      <c r="CD8" s="47">
        <f>-11156.92-17.12</f>
        <v>-11174.04</v>
      </c>
      <c r="CE8" s="5"/>
      <c r="CF8" s="46">
        <v>6.37</v>
      </c>
      <c r="CG8" s="46">
        <v>0</v>
      </c>
      <c r="CH8" s="47">
        <v>-391.64</v>
      </c>
      <c r="CI8" s="3"/>
      <c r="CJ8" s="46">
        <v>0.28000000000000003</v>
      </c>
      <c r="CK8" s="48">
        <v>0</v>
      </c>
      <c r="CL8" s="48">
        <v>0</v>
      </c>
      <c r="CM8" s="48">
        <v>0</v>
      </c>
      <c r="CN8" s="48">
        <v>0</v>
      </c>
      <c r="CO8" s="48">
        <v>0</v>
      </c>
      <c r="CP8" s="48">
        <v>0</v>
      </c>
      <c r="CQ8" s="47">
        <v>0</v>
      </c>
    </row>
    <row r="9" spans="3:95" ht="99.95" customHeight="1">
      <c r="C9" s="57">
        <v>42768</v>
      </c>
      <c r="D9" s="42" t="s">
        <v>67</v>
      </c>
      <c r="E9" s="43" t="s">
        <v>68</v>
      </c>
      <c r="F9" s="44"/>
      <c r="G9" s="45">
        <v>7189292.8040655255</v>
      </c>
      <c r="H9" s="3"/>
      <c r="I9" s="46">
        <v>18634486.050000001</v>
      </c>
      <c r="J9" s="47">
        <v>16339181.589999998</v>
      </c>
      <c r="K9" s="47">
        <v>-136770374</v>
      </c>
      <c r="L9" s="3"/>
      <c r="M9" s="45">
        <v>6791324.3440655302</v>
      </c>
      <c r="N9" s="3"/>
      <c r="O9" s="45">
        <v>292328.37999999931</v>
      </c>
      <c r="P9" s="3"/>
      <c r="Q9" s="46">
        <v>9125.4</v>
      </c>
      <c r="R9" s="48">
        <v>0</v>
      </c>
      <c r="S9" s="48">
        <v>451381.09</v>
      </c>
      <c r="T9" s="48">
        <v>745064.61</v>
      </c>
      <c r="U9" s="48">
        <v>4397875.28</v>
      </c>
      <c r="V9" s="48">
        <v>4552994.75</v>
      </c>
      <c r="W9" s="48">
        <v>5600508.6500000004</v>
      </c>
      <c r="X9" s="48">
        <v>184263.05</v>
      </c>
      <c r="Y9" s="45">
        <v>0.3</v>
      </c>
      <c r="Z9" s="48">
        <v>0</v>
      </c>
      <c r="AA9" s="48">
        <v>0</v>
      </c>
      <c r="AB9" s="45">
        <v>0</v>
      </c>
      <c r="AC9" s="45">
        <v>15941213.130000003</v>
      </c>
      <c r="AD9" s="2"/>
      <c r="AE9" s="46">
        <v>12486257.880000001</v>
      </c>
      <c r="AF9" s="48">
        <v>10937235.989999998</v>
      </c>
      <c r="AG9" s="47">
        <v>-79346501</v>
      </c>
      <c r="AH9" s="5"/>
      <c r="AI9" s="46">
        <v>6075022.3700000001</v>
      </c>
      <c r="AJ9" s="48">
        <v>5329512.6100000003</v>
      </c>
      <c r="AK9" s="47">
        <v>-38991263</v>
      </c>
      <c r="AL9" s="2"/>
      <c r="AM9" s="46">
        <v>0</v>
      </c>
      <c r="AN9" s="48">
        <v>0</v>
      </c>
      <c r="AO9" s="47">
        <v>-16982054</v>
      </c>
      <c r="AP9" s="2"/>
      <c r="AQ9" s="46">
        <v>73205.8</v>
      </c>
      <c r="AR9" s="48">
        <v>72432.989999999991</v>
      </c>
      <c r="AS9" s="47">
        <v>-1450556</v>
      </c>
      <c r="AT9" s="2"/>
      <c r="AU9" s="3"/>
      <c r="AV9" s="46">
        <v>12486257.880000001</v>
      </c>
      <c r="AW9" s="48">
        <v>10937235.989999998</v>
      </c>
      <c r="AX9" s="47">
        <v>-79346501</v>
      </c>
      <c r="AY9" s="41"/>
      <c r="AZ9" s="46">
        <v>6075022.3700000001</v>
      </c>
      <c r="BA9" s="48">
        <v>5329512.6100000003</v>
      </c>
      <c r="BB9" s="47">
        <v>-38991263</v>
      </c>
      <c r="BC9" s="41"/>
      <c r="BD9" s="46">
        <v>3723.88</v>
      </c>
      <c r="BE9" s="48">
        <v>3183.93</v>
      </c>
      <c r="BF9" s="47">
        <v>-26609</v>
      </c>
      <c r="BG9" s="41"/>
      <c r="BH9" s="46">
        <v>1607.21</v>
      </c>
      <c r="BI9" s="48">
        <v>1282.5</v>
      </c>
      <c r="BJ9" s="47">
        <v>-659632</v>
      </c>
      <c r="BK9" s="41"/>
      <c r="BL9" s="46">
        <v>0</v>
      </c>
      <c r="BM9" s="48">
        <v>0</v>
      </c>
      <c r="BN9" s="47">
        <v>-16982054</v>
      </c>
      <c r="BO9" s="41"/>
      <c r="BP9" s="46">
        <v>2033</v>
      </c>
      <c r="BQ9" s="48">
        <v>2124.85</v>
      </c>
      <c r="BR9" s="47">
        <v>-18648</v>
      </c>
      <c r="BS9" s="41"/>
      <c r="BT9" s="46">
        <v>0</v>
      </c>
      <c r="BU9" s="48">
        <v>0</v>
      </c>
      <c r="BV9" s="47">
        <v>-745667</v>
      </c>
      <c r="BW9" s="41"/>
      <c r="BX9" s="46">
        <v>0</v>
      </c>
      <c r="BY9" s="48">
        <v>0</v>
      </c>
      <c r="BZ9" s="48">
        <v>58005.71</v>
      </c>
      <c r="CA9" s="48">
        <v>0</v>
      </c>
      <c r="CB9" s="48">
        <v>0</v>
      </c>
      <c r="CC9" s="48">
        <v>7836</v>
      </c>
      <c r="CD9" s="47">
        <v>0</v>
      </c>
      <c r="CE9" s="5"/>
      <c r="CF9" s="46">
        <v>6.73</v>
      </c>
      <c r="CG9" s="46">
        <v>0</v>
      </c>
      <c r="CH9" s="47">
        <v>0</v>
      </c>
      <c r="CI9" s="3"/>
      <c r="CJ9" s="46">
        <v>0.3</v>
      </c>
      <c r="CK9" s="48">
        <v>0</v>
      </c>
      <c r="CL9" s="48">
        <v>0</v>
      </c>
      <c r="CM9" s="48">
        <v>0</v>
      </c>
      <c r="CN9" s="48">
        <v>0</v>
      </c>
      <c r="CO9" s="48">
        <v>0</v>
      </c>
      <c r="CP9" s="48">
        <v>0</v>
      </c>
      <c r="CQ9" s="47">
        <v>0</v>
      </c>
    </row>
    <row r="10" spans="3:95" ht="99.95" customHeight="1">
      <c r="C10" s="57">
        <v>42769</v>
      </c>
      <c r="D10" s="42" t="s">
        <v>72</v>
      </c>
      <c r="E10" s="43" t="s">
        <v>68</v>
      </c>
      <c r="F10" s="44"/>
      <c r="G10" s="45">
        <v>6791324.3440655302</v>
      </c>
      <c r="H10" s="3"/>
      <c r="I10" s="46">
        <v>25183726.609999999</v>
      </c>
      <c r="J10" s="47">
        <v>6085316.9100000011</v>
      </c>
      <c r="K10" s="47">
        <v>-155868784</v>
      </c>
      <c r="L10" s="3"/>
      <c r="M10" s="45">
        <v>14454720.974065531</v>
      </c>
      <c r="N10" s="3"/>
      <c r="O10" s="45">
        <v>1080.1699999992852</v>
      </c>
      <c r="P10" s="3"/>
      <c r="Q10" s="46">
        <v>16812.75</v>
      </c>
      <c r="R10" s="48">
        <v>0</v>
      </c>
      <c r="S10" s="48">
        <v>428460.68</v>
      </c>
      <c r="T10" s="48">
        <v>692155.02</v>
      </c>
      <c r="U10" s="48">
        <v>4096403.24</v>
      </c>
      <c r="V10" s="48">
        <v>2971985.41</v>
      </c>
      <c r="W10" s="48">
        <v>4051814.84</v>
      </c>
      <c r="X10" s="48">
        <v>557064.44999999995</v>
      </c>
      <c r="Y10" s="45">
        <v>934017.15</v>
      </c>
      <c r="Z10" s="48">
        <v>0</v>
      </c>
      <c r="AA10" s="48">
        <v>0</v>
      </c>
      <c r="AB10" s="45">
        <v>0</v>
      </c>
      <c r="AC10" s="45">
        <v>13748713.540000001</v>
      </c>
      <c r="AD10" s="2"/>
      <c r="AE10" s="46">
        <v>12876350.200000001</v>
      </c>
      <c r="AF10" s="48">
        <v>16037.57</v>
      </c>
      <c r="AG10" s="47">
        <v>-92206814</v>
      </c>
      <c r="AH10" s="5"/>
      <c r="AI10" s="46">
        <v>6237603.3499999996</v>
      </c>
      <c r="AJ10" s="48">
        <v>0</v>
      </c>
      <c r="AK10" s="47">
        <v>-45228866</v>
      </c>
      <c r="AL10" s="2"/>
      <c r="AM10" s="46">
        <v>0</v>
      </c>
      <c r="AN10" s="48">
        <v>0</v>
      </c>
      <c r="AO10" s="47">
        <v>-16982054</v>
      </c>
      <c r="AP10" s="2"/>
      <c r="AQ10" s="46">
        <v>6069773.0600000005</v>
      </c>
      <c r="AR10" s="48">
        <v>6069279.3400000008</v>
      </c>
      <c r="AS10" s="47">
        <v>-1451050</v>
      </c>
      <c r="AT10" s="2"/>
      <c r="AU10" s="3"/>
      <c r="AV10" s="46">
        <v>12876350.200000001</v>
      </c>
      <c r="AW10" s="48">
        <v>16037.57</v>
      </c>
      <c r="AX10" s="47">
        <v>-92206814</v>
      </c>
      <c r="AY10" s="41"/>
      <c r="AZ10" s="46">
        <v>6237603.3499999996</v>
      </c>
      <c r="BA10" s="48">
        <v>0</v>
      </c>
      <c r="BB10" s="47">
        <v>-45228866</v>
      </c>
      <c r="BC10" s="41"/>
      <c r="BD10" s="46">
        <v>3723.88</v>
      </c>
      <c r="BE10" s="48">
        <v>2662.56</v>
      </c>
      <c r="BF10" s="47">
        <v>-27670</v>
      </c>
      <c r="BG10" s="41"/>
      <c r="BH10" s="46">
        <v>1500</v>
      </c>
      <c r="BI10" s="48">
        <v>1072.5</v>
      </c>
      <c r="BJ10" s="47">
        <v>-660060</v>
      </c>
      <c r="BK10" s="41"/>
      <c r="BL10" s="46">
        <v>0</v>
      </c>
      <c r="BM10" s="48">
        <v>0</v>
      </c>
      <c r="BN10" s="47">
        <v>-16982054</v>
      </c>
      <c r="BO10" s="41"/>
      <c r="BP10" s="46">
        <v>2337</v>
      </c>
      <c r="BQ10" s="48">
        <v>3332.1</v>
      </c>
      <c r="BR10" s="47">
        <v>-17653</v>
      </c>
      <c r="BS10" s="41"/>
      <c r="BT10" s="46">
        <v>0</v>
      </c>
      <c r="BU10" s="48">
        <v>0</v>
      </c>
      <c r="BV10" s="47">
        <v>-745667</v>
      </c>
      <c r="BW10" s="41"/>
      <c r="BX10" s="46">
        <v>0</v>
      </c>
      <c r="BY10" s="48">
        <v>0</v>
      </c>
      <c r="BZ10" s="48">
        <v>53519.41</v>
      </c>
      <c r="CA10" s="48">
        <v>0</v>
      </c>
      <c r="CB10" s="48">
        <v>0</v>
      </c>
      <c r="CC10" s="48">
        <v>29.8</v>
      </c>
      <c r="CD10" s="47">
        <v>6008662.9700000007</v>
      </c>
      <c r="CE10" s="5"/>
      <c r="CF10" s="46">
        <v>6.93</v>
      </c>
      <c r="CG10" s="46">
        <v>0</v>
      </c>
      <c r="CH10" s="47">
        <v>292327.64</v>
      </c>
      <c r="CI10" s="3"/>
      <c r="CJ10" s="46">
        <v>0.28999999999999998</v>
      </c>
      <c r="CK10" s="48">
        <v>0</v>
      </c>
      <c r="CL10" s="48">
        <v>0</v>
      </c>
      <c r="CM10" s="48">
        <v>0</v>
      </c>
      <c r="CN10" s="48">
        <v>0</v>
      </c>
      <c r="CO10" s="48">
        <v>934016.86</v>
      </c>
      <c r="CP10" s="48">
        <v>0</v>
      </c>
      <c r="CQ10" s="47">
        <v>0</v>
      </c>
    </row>
    <row r="11" spans="3:95" ht="99.95" customHeight="1">
      <c r="C11" s="57">
        <v>42772</v>
      </c>
      <c r="D11" s="42" t="s">
        <v>73</v>
      </c>
      <c r="E11" s="43" t="s">
        <v>68</v>
      </c>
      <c r="F11" s="44"/>
      <c r="G11" s="45">
        <v>14454720.974065531</v>
      </c>
      <c r="H11" s="3"/>
      <c r="I11" s="46">
        <v>39475170.650000006</v>
      </c>
      <c r="J11" s="47">
        <v>20827841.539999999</v>
      </c>
      <c r="K11" s="47">
        <v>-174516113</v>
      </c>
      <c r="L11" s="3"/>
      <c r="M11" s="45">
        <v>5338894.1440655291</v>
      </c>
      <c r="N11" s="3"/>
      <c r="O11" s="45">
        <v>1618.7499999992854</v>
      </c>
      <c r="P11" s="3"/>
      <c r="Q11" s="46">
        <v>113241.05</v>
      </c>
      <c r="R11" s="48">
        <v>0</v>
      </c>
      <c r="S11" s="48">
        <v>382792.93</v>
      </c>
      <c r="T11" s="48">
        <v>630962.17000000004</v>
      </c>
      <c r="U11" s="48">
        <v>4043555.46</v>
      </c>
      <c r="V11" s="48">
        <v>4201918.37</v>
      </c>
      <c r="W11" s="48">
        <v>2038715.61</v>
      </c>
      <c r="X11" s="48">
        <v>300828.83</v>
      </c>
      <c r="Y11" s="45">
        <v>0.28999999999999998</v>
      </c>
      <c r="Z11" s="48">
        <v>0</v>
      </c>
      <c r="AA11" s="48">
        <v>0</v>
      </c>
      <c r="AB11" s="45">
        <v>0</v>
      </c>
      <c r="AC11" s="45">
        <v>11712014.709999999</v>
      </c>
      <c r="AD11" s="2"/>
      <c r="AE11" s="46">
        <v>23694761.91</v>
      </c>
      <c r="AF11" s="48">
        <v>11985177.74</v>
      </c>
      <c r="AG11" s="47">
        <v>-103916398</v>
      </c>
      <c r="AH11" s="5"/>
      <c r="AI11" s="46">
        <v>12497181.18</v>
      </c>
      <c r="AJ11" s="48">
        <v>5999910.79</v>
      </c>
      <c r="AK11" s="47">
        <v>-51726136</v>
      </c>
      <c r="AL11" s="2"/>
      <c r="AM11" s="46">
        <v>0</v>
      </c>
      <c r="AN11" s="48">
        <v>0</v>
      </c>
      <c r="AO11" s="47">
        <v>-16982054</v>
      </c>
      <c r="AP11" s="2"/>
      <c r="AQ11" s="46">
        <v>3283227.5599999996</v>
      </c>
      <c r="AR11" s="48">
        <v>2842753.0099999993</v>
      </c>
      <c r="AS11" s="47">
        <v>-1891525</v>
      </c>
      <c r="AT11" s="2"/>
      <c r="AU11" s="3"/>
      <c r="AV11" s="46">
        <v>23694761.91</v>
      </c>
      <c r="AW11" s="48">
        <v>11985177.74</v>
      </c>
      <c r="AX11" s="47">
        <v>-103916398</v>
      </c>
      <c r="AY11" s="41"/>
      <c r="AZ11" s="46">
        <v>12497181.18</v>
      </c>
      <c r="BA11" s="48">
        <v>5999910.79</v>
      </c>
      <c r="BB11" s="47">
        <v>-51726136</v>
      </c>
      <c r="BC11" s="41"/>
      <c r="BD11" s="46">
        <v>11171.64</v>
      </c>
      <c r="BE11" s="48">
        <v>1321.05</v>
      </c>
      <c r="BF11" s="47">
        <v>-37521</v>
      </c>
      <c r="BG11" s="41"/>
      <c r="BH11" s="46">
        <v>431063.82</v>
      </c>
      <c r="BI11" s="48">
        <v>532.13</v>
      </c>
      <c r="BJ11" s="47">
        <v>-1090592</v>
      </c>
      <c r="BK11" s="41"/>
      <c r="BL11" s="46">
        <v>0</v>
      </c>
      <c r="BM11" s="48">
        <v>0</v>
      </c>
      <c r="BN11" s="47">
        <v>-16982054</v>
      </c>
      <c r="BO11" s="41"/>
      <c r="BP11" s="46">
        <v>1941.8</v>
      </c>
      <c r="BQ11" s="48">
        <v>1849.53</v>
      </c>
      <c r="BR11" s="47">
        <v>-17745</v>
      </c>
      <c r="BS11" s="41"/>
      <c r="BT11" s="46">
        <v>0</v>
      </c>
      <c r="BU11" s="48">
        <v>0</v>
      </c>
      <c r="BV11" s="47">
        <v>-745667</v>
      </c>
      <c r="BW11" s="41"/>
      <c r="BX11" s="46">
        <v>0</v>
      </c>
      <c r="BY11" s="48">
        <v>0</v>
      </c>
      <c r="BZ11" s="48">
        <v>46177.63</v>
      </c>
      <c r="CA11" s="48">
        <v>0</v>
      </c>
      <c r="CB11" s="48">
        <v>386398.6</v>
      </c>
      <c r="CC11" s="48">
        <v>2369642.7699999996</v>
      </c>
      <c r="CD11" s="47">
        <v>36831.300000000003</v>
      </c>
      <c r="CE11" s="5"/>
      <c r="CF11" s="46">
        <v>6.45</v>
      </c>
      <c r="CG11" s="46">
        <v>0</v>
      </c>
      <c r="CH11" s="47">
        <v>0</v>
      </c>
      <c r="CI11" s="3"/>
      <c r="CJ11" s="46">
        <v>0.28999999999999998</v>
      </c>
      <c r="CK11" s="48">
        <v>0</v>
      </c>
      <c r="CL11" s="48">
        <v>0</v>
      </c>
      <c r="CM11" s="48">
        <v>0</v>
      </c>
      <c r="CN11" s="48">
        <v>0</v>
      </c>
      <c r="CO11" s="48">
        <v>0</v>
      </c>
      <c r="CP11" s="48">
        <v>0</v>
      </c>
      <c r="CQ11" s="47">
        <v>0</v>
      </c>
    </row>
    <row r="12" spans="3:95" ht="99.95" customHeight="1">
      <c r="C12" s="57">
        <v>42773</v>
      </c>
      <c r="D12" s="42" t="s">
        <v>74</v>
      </c>
      <c r="E12" s="43" t="s">
        <v>68</v>
      </c>
      <c r="F12" s="44"/>
      <c r="G12" s="45">
        <v>5338894.1440655291</v>
      </c>
      <c r="H12" s="3"/>
      <c r="I12" s="46">
        <v>18663760.34</v>
      </c>
      <c r="J12" s="47">
        <v>12367151.550000001</v>
      </c>
      <c r="K12" s="47">
        <v>-180812722</v>
      </c>
      <c r="L12" s="3"/>
      <c r="M12" s="45">
        <v>8664098.1840655282</v>
      </c>
      <c r="N12" s="3"/>
      <c r="O12" s="45">
        <v>285029.6899999993</v>
      </c>
      <c r="P12" s="3"/>
      <c r="Q12" s="46">
        <v>38882.839999999997</v>
      </c>
      <c r="R12" s="48">
        <v>0</v>
      </c>
      <c r="S12" s="48">
        <v>1143330.54</v>
      </c>
      <c r="T12" s="48">
        <v>533419.25</v>
      </c>
      <c r="U12" s="48">
        <v>6008664.5</v>
      </c>
      <c r="V12" s="48">
        <v>4357258.7300000004</v>
      </c>
      <c r="W12" s="48">
        <v>3489287.49</v>
      </c>
      <c r="X12" s="48">
        <v>118554.44</v>
      </c>
      <c r="Y12" s="45">
        <v>0.3</v>
      </c>
      <c r="Z12" s="48">
        <v>0</v>
      </c>
      <c r="AA12" s="48">
        <v>0</v>
      </c>
      <c r="AB12" s="45">
        <v>2957.5</v>
      </c>
      <c r="AC12" s="45">
        <v>15692355.59</v>
      </c>
      <c r="AD12" s="2"/>
      <c r="AE12" s="46">
        <v>12382384.25</v>
      </c>
      <c r="AF12" s="48">
        <v>7984378.9299999997</v>
      </c>
      <c r="AG12" s="47">
        <v>-108314403</v>
      </c>
      <c r="AH12" s="5"/>
      <c r="AI12" s="46">
        <v>6232892.4299999997</v>
      </c>
      <c r="AJ12" s="48">
        <v>4052898.71</v>
      </c>
      <c r="AK12" s="47">
        <v>-53906130</v>
      </c>
      <c r="AL12" s="2"/>
      <c r="AM12" s="46">
        <v>0</v>
      </c>
      <c r="AN12" s="48">
        <v>0</v>
      </c>
      <c r="AO12" s="47">
        <v>-16982054</v>
      </c>
      <c r="AP12" s="2"/>
      <c r="AQ12" s="46">
        <v>48483.66</v>
      </c>
      <c r="AR12" s="48">
        <v>329873.91000000003</v>
      </c>
      <c r="AS12" s="47">
        <v>-1610135</v>
      </c>
      <c r="AT12" s="2"/>
      <c r="AU12" s="3"/>
      <c r="AV12" s="46">
        <v>12382384.25</v>
      </c>
      <c r="AW12" s="48">
        <v>7984378.9299999997</v>
      </c>
      <c r="AX12" s="47">
        <v>-108314403</v>
      </c>
      <c r="AY12" s="41"/>
      <c r="AZ12" s="46">
        <v>6232892.4299999997</v>
      </c>
      <c r="BA12" s="48">
        <v>4052898.71</v>
      </c>
      <c r="BB12" s="47">
        <v>-53906130</v>
      </c>
      <c r="BC12" s="41"/>
      <c r="BD12" s="46">
        <v>3723.88</v>
      </c>
      <c r="BE12" s="48">
        <v>1974.59</v>
      </c>
      <c r="BF12" s="47">
        <v>-39270</v>
      </c>
      <c r="BG12" s="41"/>
      <c r="BH12" s="46">
        <v>-957.5</v>
      </c>
      <c r="BI12" s="48">
        <v>286361.65999999997</v>
      </c>
      <c r="BJ12" s="47">
        <v>-803273</v>
      </c>
      <c r="BK12" s="41"/>
      <c r="BL12" s="46">
        <v>0</v>
      </c>
      <c r="BM12" s="48">
        <v>0</v>
      </c>
      <c r="BN12" s="47">
        <v>-16982054</v>
      </c>
      <c r="BO12" s="41"/>
      <c r="BP12" s="46">
        <v>6095.2</v>
      </c>
      <c r="BQ12" s="48">
        <v>1915.58</v>
      </c>
      <c r="BR12" s="47">
        <v>-21925</v>
      </c>
      <c r="BS12" s="41"/>
      <c r="BT12" s="46">
        <v>0</v>
      </c>
      <c r="BU12" s="48">
        <v>0</v>
      </c>
      <c r="BV12" s="47">
        <v>-745667</v>
      </c>
      <c r="BW12" s="41"/>
      <c r="BX12" s="46">
        <v>0</v>
      </c>
      <c r="BY12" s="48">
        <v>0</v>
      </c>
      <c r="BZ12" s="48">
        <v>39622.080000000002</v>
      </c>
      <c r="CA12" s="48">
        <v>0</v>
      </c>
      <c r="CB12" s="48">
        <v>0</v>
      </c>
      <c r="CC12" s="48">
        <v>0</v>
      </c>
      <c r="CD12" s="47">
        <v>0</v>
      </c>
      <c r="CE12" s="5"/>
      <c r="CF12" s="46">
        <v>6.78</v>
      </c>
      <c r="CG12" s="46">
        <v>0</v>
      </c>
      <c r="CH12" s="47">
        <v>0</v>
      </c>
      <c r="CI12" s="3"/>
      <c r="CJ12" s="46">
        <v>0.3</v>
      </c>
      <c r="CK12" s="48">
        <v>0</v>
      </c>
      <c r="CL12" s="48">
        <v>0</v>
      </c>
      <c r="CM12" s="48">
        <v>0</v>
      </c>
      <c r="CN12" s="48">
        <v>0</v>
      </c>
      <c r="CO12" s="48">
        <v>0</v>
      </c>
      <c r="CP12" s="48">
        <v>0</v>
      </c>
      <c r="CQ12" s="47">
        <v>0</v>
      </c>
    </row>
    <row r="13" spans="3:95" ht="99.95" customHeight="1">
      <c r="C13" s="57">
        <v>42774</v>
      </c>
      <c r="D13" s="42" t="s">
        <v>75</v>
      </c>
      <c r="E13" s="43" t="s">
        <v>68</v>
      </c>
      <c r="F13" s="44"/>
      <c r="G13" s="45">
        <v>8664098.1840655282</v>
      </c>
      <c r="H13" s="3"/>
      <c r="I13" s="46">
        <v>23864209.949999999</v>
      </c>
      <c r="J13" s="47">
        <v>8829603.5</v>
      </c>
      <c r="K13" s="47">
        <v>-195847329</v>
      </c>
      <c r="L13" s="3"/>
      <c r="M13" s="45">
        <v>11794142.184065528</v>
      </c>
      <c r="N13" s="3"/>
      <c r="O13" s="45">
        <v>916675.25999999931</v>
      </c>
      <c r="P13" s="3"/>
      <c r="Q13" s="46">
        <v>25450.720000000001</v>
      </c>
      <c r="R13" s="48">
        <v>0</v>
      </c>
      <c r="S13" s="48">
        <v>397453.1</v>
      </c>
      <c r="T13" s="48">
        <v>940220.98</v>
      </c>
      <c r="U13" s="48">
        <v>4482394.63</v>
      </c>
      <c r="V13" s="48">
        <v>4122814.59</v>
      </c>
      <c r="W13" s="48">
        <v>1604769.82</v>
      </c>
      <c r="X13" s="48">
        <v>383000.87</v>
      </c>
      <c r="Y13" s="45">
        <v>0.28999999999999998</v>
      </c>
      <c r="Z13" s="48">
        <v>0</v>
      </c>
      <c r="AA13" s="48">
        <v>0</v>
      </c>
      <c r="AB13" s="45">
        <v>3542.5</v>
      </c>
      <c r="AC13" s="45">
        <v>11959647.499999998</v>
      </c>
      <c r="AD13" s="2"/>
      <c r="AE13" s="46">
        <v>19472248.98</v>
      </c>
      <c r="AF13" s="48">
        <v>9125455.9299999997</v>
      </c>
      <c r="AG13" s="47">
        <v>-118661196</v>
      </c>
      <c r="AH13" s="5"/>
      <c r="AI13" s="46">
        <v>9832422.2400000002</v>
      </c>
      <c r="AJ13" s="48">
        <v>4805988.5599999996</v>
      </c>
      <c r="AK13" s="47">
        <v>-58932564</v>
      </c>
      <c r="AL13" s="2"/>
      <c r="AM13" s="46">
        <v>0</v>
      </c>
      <c r="AN13" s="48">
        <v>0</v>
      </c>
      <c r="AO13" s="47">
        <v>-16982054</v>
      </c>
      <c r="AP13" s="2"/>
      <c r="AQ13" s="46">
        <v>-5440461.2699999996</v>
      </c>
      <c r="AR13" s="48">
        <v>-5101840.9899999993</v>
      </c>
      <c r="AS13" s="47">
        <v>-1271515</v>
      </c>
      <c r="AT13" s="2"/>
      <c r="AU13" s="3"/>
      <c r="AV13" s="46">
        <v>19472248.98</v>
      </c>
      <c r="AW13" s="48">
        <v>9125455.9299999997</v>
      </c>
      <c r="AX13" s="47">
        <v>-118661196</v>
      </c>
      <c r="AY13" s="41"/>
      <c r="AZ13" s="46">
        <v>9832422.2400000002</v>
      </c>
      <c r="BA13" s="48">
        <v>4805988.5599999996</v>
      </c>
      <c r="BB13" s="47">
        <v>-58932564</v>
      </c>
      <c r="BC13" s="41"/>
      <c r="BD13" s="46">
        <v>7447.76</v>
      </c>
      <c r="BE13" s="48">
        <v>3072.19</v>
      </c>
      <c r="BF13" s="47">
        <v>-43646</v>
      </c>
      <c r="BG13" s="41"/>
      <c r="BH13" s="46">
        <v>457.5</v>
      </c>
      <c r="BI13" s="48">
        <v>343289.41</v>
      </c>
      <c r="BJ13" s="47">
        <v>-460441</v>
      </c>
      <c r="BK13" s="41"/>
      <c r="BL13" s="46">
        <v>0</v>
      </c>
      <c r="BM13" s="48">
        <v>0</v>
      </c>
      <c r="BN13" s="47">
        <v>-16982054</v>
      </c>
      <c r="BO13" s="41"/>
      <c r="BP13" s="46">
        <v>1660.6</v>
      </c>
      <c r="BQ13" s="48">
        <v>1824.54</v>
      </c>
      <c r="BR13" s="47">
        <v>-21761</v>
      </c>
      <c r="BS13" s="41"/>
      <c r="BT13" s="46">
        <v>0</v>
      </c>
      <c r="BU13" s="48">
        <v>0</v>
      </c>
      <c r="BV13" s="47">
        <v>-745667</v>
      </c>
      <c r="BW13" s="41"/>
      <c r="BX13" s="46">
        <v>0</v>
      </c>
      <c r="BY13" s="48">
        <v>0</v>
      </c>
      <c r="BZ13" s="48">
        <v>66389.31</v>
      </c>
      <c r="CA13" s="48">
        <v>0</v>
      </c>
      <c r="CB13" s="48">
        <v>0</v>
      </c>
      <c r="CC13" s="48">
        <v>0</v>
      </c>
      <c r="CD13" s="47">
        <v>-5516416.4399999995</v>
      </c>
      <c r="CE13" s="5"/>
      <c r="CF13" s="46">
        <v>6.61</v>
      </c>
      <c r="CG13" s="46">
        <v>0</v>
      </c>
      <c r="CH13" s="47">
        <v>-291892.05</v>
      </c>
      <c r="CI13" s="3"/>
      <c r="CJ13" s="46">
        <v>0.28999999999999998</v>
      </c>
      <c r="CK13" s="48">
        <v>0</v>
      </c>
      <c r="CL13" s="48">
        <v>0</v>
      </c>
      <c r="CM13" s="48">
        <v>0</v>
      </c>
      <c r="CN13" s="48">
        <v>0</v>
      </c>
      <c r="CO13" s="48">
        <v>0</v>
      </c>
      <c r="CP13" s="48">
        <v>0</v>
      </c>
      <c r="CQ13" s="47">
        <v>0</v>
      </c>
    </row>
    <row r="14" spans="3:95" ht="99.95" customHeight="1">
      <c r="C14" s="57">
        <v>42775</v>
      </c>
      <c r="D14" s="42" t="s">
        <v>67</v>
      </c>
      <c r="E14" s="43" t="s">
        <v>68</v>
      </c>
      <c r="F14" s="44"/>
      <c r="G14" s="45">
        <v>11794142.184065528</v>
      </c>
      <c r="H14" s="3"/>
      <c r="I14" s="46">
        <v>19339819.98</v>
      </c>
      <c r="J14" s="47">
        <v>15820379.43</v>
      </c>
      <c r="K14" s="47">
        <v>-199366770</v>
      </c>
      <c r="L14" s="3"/>
      <c r="M14" s="45">
        <v>6727991.2940655276</v>
      </c>
      <c r="N14" s="3"/>
      <c r="O14" s="45">
        <v>919261.3699999993</v>
      </c>
      <c r="P14" s="3"/>
      <c r="Q14" s="46">
        <v>2001.22</v>
      </c>
      <c r="R14" s="48">
        <v>0</v>
      </c>
      <c r="S14" s="48">
        <v>387839.85</v>
      </c>
      <c r="T14" s="48">
        <v>646717.12</v>
      </c>
      <c r="U14" s="48">
        <v>4546206.96</v>
      </c>
      <c r="V14" s="48">
        <v>3784788.57</v>
      </c>
      <c r="W14" s="48">
        <v>1220578.78</v>
      </c>
      <c r="X14" s="48">
        <v>165973.03</v>
      </c>
      <c r="Y14" s="45">
        <v>123.01</v>
      </c>
      <c r="Z14" s="48">
        <v>0</v>
      </c>
      <c r="AA14" s="48">
        <v>0</v>
      </c>
      <c r="AB14" s="45">
        <v>0</v>
      </c>
      <c r="AC14" s="45">
        <v>10754228.539999999</v>
      </c>
      <c r="AD14" s="2"/>
      <c r="AE14" s="46">
        <v>13069093.68</v>
      </c>
      <c r="AF14" s="48">
        <v>9890402.5999999996</v>
      </c>
      <c r="AG14" s="47">
        <v>-121839887</v>
      </c>
      <c r="AH14" s="5"/>
      <c r="AI14" s="46">
        <v>6200546.6399999997</v>
      </c>
      <c r="AJ14" s="48">
        <v>5858397.9699999997</v>
      </c>
      <c r="AK14" s="47">
        <v>-59274713</v>
      </c>
      <c r="AL14" s="2"/>
      <c r="AM14" s="46">
        <v>0</v>
      </c>
      <c r="AN14" s="48">
        <v>0</v>
      </c>
      <c r="AO14" s="47">
        <v>-16982054</v>
      </c>
      <c r="AP14" s="2"/>
      <c r="AQ14" s="46">
        <v>70179.66</v>
      </c>
      <c r="AR14" s="48">
        <v>71578.86</v>
      </c>
      <c r="AS14" s="47">
        <v>-1270116</v>
      </c>
      <c r="AT14" s="2"/>
      <c r="AU14" s="3"/>
      <c r="AV14" s="46">
        <v>13069093.68</v>
      </c>
      <c r="AW14" s="48">
        <v>9890402.5999999996</v>
      </c>
      <c r="AX14" s="47">
        <v>-121839887</v>
      </c>
      <c r="AY14" s="41"/>
      <c r="AZ14" s="46">
        <v>6200546.6399999997</v>
      </c>
      <c r="BA14" s="48">
        <v>5858397.9699999997</v>
      </c>
      <c r="BB14" s="47">
        <v>-59274713</v>
      </c>
      <c r="BC14" s="41"/>
      <c r="BD14" s="46">
        <v>3723.88</v>
      </c>
      <c r="BE14" s="48">
        <v>6405.08</v>
      </c>
      <c r="BF14" s="47">
        <v>-40965</v>
      </c>
      <c r="BG14" s="41"/>
      <c r="BH14" s="46">
        <v>2000</v>
      </c>
      <c r="BI14" s="48">
        <v>2580</v>
      </c>
      <c r="BJ14" s="47">
        <v>-459861</v>
      </c>
      <c r="BK14" s="41"/>
      <c r="BL14" s="46">
        <v>0</v>
      </c>
      <c r="BM14" s="48">
        <v>0</v>
      </c>
      <c r="BN14" s="47">
        <v>-16982054</v>
      </c>
      <c r="BO14" s="41"/>
      <c r="BP14" s="46">
        <v>1862</v>
      </c>
      <c r="BQ14" s="48">
        <v>0</v>
      </c>
      <c r="BR14" s="47">
        <v>-23623</v>
      </c>
      <c r="BS14" s="41"/>
      <c r="BT14" s="46">
        <v>0</v>
      </c>
      <c r="BU14" s="48">
        <v>0</v>
      </c>
      <c r="BV14" s="47">
        <v>-745667</v>
      </c>
      <c r="BW14" s="41"/>
      <c r="BX14" s="46">
        <v>0</v>
      </c>
      <c r="BY14" s="48">
        <v>0</v>
      </c>
      <c r="BZ14" s="48">
        <v>44782.83</v>
      </c>
      <c r="CA14" s="48">
        <v>0</v>
      </c>
      <c r="CB14" s="48">
        <v>0</v>
      </c>
      <c r="CC14" s="48">
        <v>17810.95</v>
      </c>
      <c r="CD14" s="47">
        <v>0</v>
      </c>
      <c r="CE14" s="5"/>
      <c r="CF14" s="46">
        <v>6.11</v>
      </c>
      <c r="CG14" s="46">
        <v>0</v>
      </c>
      <c r="CH14" s="47">
        <v>0</v>
      </c>
      <c r="CI14" s="3"/>
      <c r="CJ14" s="46">
        <v>123.01</v>
      </c>
      <c r="CK14" s="48">
        <v>0</v>
      </c>
      <c r="CL14" s="48">
        <v>0</v>
      </c>
      <c r="CM14" s="48">
        <v>0</v>
      </c>
      <c r="CN14" s="48">
        <v>0</v>
      </c>
      <c r="CO14" s="48">
        <v>0</v>
      </c>
      <c r="CP14" s="48">
        <v>0</v>
      </c>
      <c r="CQ14" s="47">
        <v>0</v>
      </c>
    </row>
    <row r="15" spans="3:95" ht="99.95" customHeight="1">
      <c r="C15" s="57">
        <v>42776</v>
      </c>
      <c r="D15" s="42" t="s">
        <v>72</v>
      </c>
      <c r="E15" s="43" t="s">
        <v>68</v>
      </c>
      <c r="F15" s="44"/>
      <c r="G15" s="45">
        <v>6727991.2940655276</v>
      </c>
      <c r="H15" s="3"/>
      <c r="I15" s="46">
        <v>39320382.890000001</v>
      </c>
      <c r="J15" s="47">
        <v>10677302.65</v>
      </c>
      <c r="K15" s="47">
        <v>-228009851</v>
      </c>
      <c r="L15" s="3"/>
      <c r="M15" s="45">
        <v>4964260.0640655253</v>
      </c>
      <c r="N15" s="3"/>
      <c r="O15" s="45">
        <v>927361.78999999934</v>
      </c>
      <c r="P15" s="3"/>
      <c r="Q15" s="46">
        <v>5629</v>
      </c>
      <c r="R15" s="48">
        <v>0</v>
      </c>
      <c r="S15" s="48">
        <v>371240.99</v>
      </c>
      <c r="T15" s="48">
        <v>500417.25</v>
      </c>
      <c r="U15" s="48">
        <v>4048332.23</v>
      </c>
      <c r="V15" s="48">
        <v>3074036.32</v>
      </c>
      <c r="W15" s="48">
        <v>811033.75</v>
      </c>
      <c r="X15" s="48">
        <v>102881.60000000001</v>
      </c>
      <c r="Y15" s="45">
        <v>0.28000000000000003</v>
      </c>
      <c r="Z15" s="48">
        <v>0</v>
      </c>
      <c r="AA15" s="48">
        <v>0</v>
      </c>
      <c r="AB15" s="45">
        <v>0</v>
      </c>
      <c r="AC15" s="45">
        <v>8913571.4199999981</v>
      </c>
      <c r="AD15" s="2"/>
      <c r="AE15" s="46">
        <v>25524715.850000001</v>
      </c>
      <c r="AF15" s="48">
        <v>7527108.1999999993</v>
      </c>
      <c r="AG15" s="47">
        <v>-139837495</v>
      </c>
      <c r="AH15" s="5"/>
      <c r="AI15" s="46">
        <v>13347995.630000001</v>
      </c>
      <c r="AJ15" s="48">
        <v>3100180.56</v>
      </c>
      <c r="AK15" s="47">
        <v>-69522528</v>
      </c>
      <c r="AL15" s="2"/>
      <c r="AM15" s="46">
        <v>0</v>
      </c>
      <c r="AN15" s="48">
        <v>0</v>
      </c>
      <c r="AO15" s="47">
        <v>-16982054</v>
      </c>
      <c r="AP15" s="2"/>
      <c r="AQ15" s="46">
        <v>447671.41000000003</v>
      </c>
      <c r="AR15" s="48">
        <v>50013.89</v>
      </c>
      <c r="AS15" s="47">
        <v>-1667774</v>
      </c>
      <c r="AT15" s="2"/>
      <c r="AU15" s="3"/>
      <c r="AV15" s="46">
        <v>25524715.850000001</v>
      </c>
      <c r="AW15" s="48">
        <v>7527108.1999999993</v>
      </c>
      <c r="AX15" s="47">
        <v>-139837495</v>
      </c>
      <c r="AY15" s="41"/>
      <c r="AZ15" s="46">
        <v>13347995.630000001</v>
      </c>
      <c r="BA15" s="48">
        <v>3100180.56</v>
      </c>
      <c r="BB15" s="47">
        <v>-69522528</v>
      </c>
      <c r="BC15" s="41"/>
      <c r="BD15" s="46">
        <v>11171.64</v>
      </c>
      <c r="BE15" s="48">
        <v>1861.95</v>
      </c>
      <c r="BF15" s="47">
        <v>-50275</v>
      </c>
      <c r="BG15" s="41"/>
      <c r="BH15" s="46">
        <v>398546.95</v>
      </c>
      <c r="BI15" s="48">
        <v>8093.92</v>
      </c>
      <c r="BJ15" s="47">
        <v>-850314</v>
      </c>
      <c r="BK15" s="41"/>
      <c r="BL15" s="46">
        <v>0</v>
      </c>
      <c r="BM15" s="48">
        <v>0</v>
      </c>
      <c r="BN15" s="47">
        <v>-16982054</v>
      </c>
      <c r="BO15" s="41"/>
      <c r="BP15" s="46">
        <v>1527.6</v>
      </c>
      <c r="BQ15" s="48">
        <v>3632.8</v>
      </c>
      <c r="BR15" s="47">
        <v>-21518</v>
      </c>
      <c r="BS15" s="41"/>
      <c r="BT15" s="46">
        <v>0</v>
      </c>
      <c r="BU15" s="48">
        <v>0</v>
      </c>
      <c r="BV15" s="47">
        <v>-745667</v>
      </c>
      <c r="BW15" s="41"/>
      <c r="BX15" s="46">
        <v>1669.65</v>
      </c>
      <c r="BY15" s="48">
        <v>0</v>
      </c>
      <c r="BZ15" s="48">
        <v>34755.57</v>
      </c>
      <c r="CA15" s="48">
        <v>0</v>
      </c>
      <c r="CB15" s="48">
        <v>0</v>
      </c>
      <c r="CC15" s="48">
        <v>0</v>
      </c>
      <c r="CD15" s="47">
        <v>0</v>
      </c>
      <c r="CE15" s="5"/>
      <c r="CF15" s="46">
        <v>6.5</v>
      </c>
      <c r="CG15" s="46">
        <v>0</v>
      </c>
      <c r="CH15" s="47">
        <v>0</v>
      </c>
      <c r="CI15" s="3"/>
      <c r="CJ15" s="46">
        <v>0.28000000000000003</v>
      </c>
      <c r="CK15" s="48">
        <v>0</v>
      </c>
      <c r="CL15" s="48">
        <v>0</v>
      </c>
      <c r="CM15" s="48">
        <v>0</v>
      </c>
      <c r="CN15" s="48">
        <v>0</v>
      </c>
      <c r="CO15" s="48">
        <v>0</v>
      </c>
      <c r="CP15" s="48">
        <v>0</v>
      </c>
      <c r="CQ15" s="47">
        <v>0</v>
      </c>
    </row>
    <row r="16" spans="3:95" ht="99.95" customHeight="1">
      <c r="C16" s="57">
        <v>42779</v>
      </c>
      <c r="D16" s="42" t="s">
        <v>73</v>
      </c>
      <c r="E16" s="43" t="s">
        <v>68</v>
      </c>
      <c r="F16" s="44"/>
      <c r="G16" s="45">
        <v>4964260.0640655253</v>
      </c>
      <c r="H16" s="3"/>
      <c r="I16" s="46">
        <v>19799696.739999998</v>
      </c>
      <c r="J16" s="47">
        <v>10675836.159999998</v>
      </c>
      <c r="K16" s="47">
        <v>-237133711</v>
      </c>
      <c r="L16" s="3"/>
      <c r="M16" s="45">
        <v>4786717.4540655259</v>
      </c>
      <c r="N16" s="3"/>
      <c r="O16" s="45">
        <v>185461.72999999928</v>
      </c>
      <c r="P16" s="3"/>
      <c r="Q16" s="46">
        <v>112251.57</v>
      </c>
      <c r="R16" s="48">
        <v>0</v>
      </c>
      <c r="S16" s="48">
        <v>271063.17</v>
      </c>
      <c r="T16" s="48">
        <v>463862.07</v>
      </c>
      <c r="U16" s="48">
        <v>4418090.95</v>
      </c>
      <c r="V16" s="48">
        <v>3337093.01</v>
      </c>
      <c r="W16" s="48">
        <v>1040765.39</v>
      </c>
      <c r="X16" s="48">
        <v>105167.11</v>
      </c>
      <c r="Y16" s="45">
        <v>0.28000000000000003</v>
      </c>
      <c r="Z16" s="48">
        <v>0</v>
      </c>
      <c r="AA16" s="48">
        <v>0</v>
      </c>
      <c r="AB16" s="45">
        <v>750000</v>
      </c>
      <c r="AC16" s="45">
        <v>10498293.549999999</v>
      </c>
      <c r="AD16" s="2"/>
      <c r="AE16" s="46">
        <v>13450508.069999998</v>
      </c>
      <c r="AF16" s="48">
        <v>7527107.8899999997</v>
      </c>
      <c r="AG16" s="47">
        <v>-145760895</v>
      </c>
      <c r="AH16" s="5"/>
      <c r="AI16" s="46">
        <v>6306829.7000000002</v>
      </c>
      <c r="AJ16" s="48">
        <v>3100180.4</v>
      </c>
      <c r="AK16" s="47">
        <v>-72729177</v>
      </c>
      <c r="AL16" s="2"/>
      <c r="AM16" s="46">
        <v>0</v>
      </c>
      <c r="AN16" s="48">
        <v>0</v>
      </c>
      <c r="AO16" s="47">
        <v>-16982054</v>
      </c>
      <c r="AP16" s="2"/>
      <c r="AQ16" s="46">
        <v>42358.97</v>
      </c>
      <c r="AR16" s="48">
        <v>48547.87</v>
      </c>
      <c r="AS16" s="47">
        <v>-1661585</v>
      </c>
      <c r="AT16" s="2"/>
      <c r="AU16" s="3"/>
      <c r="AV16" s="46">
        <v>13450508.069999998</v>
      </c>
      <c r="AW16" s="48">
        <v>7527107.8899999997</v>
      </c>
      <c r="AX16" s="47">
        <v>-145760895</v>
      </c>
      <c r="AY16" s="41"/>
      <c r="AZ16" s="46">
        <v>6306829.7000000002</v>
      </c>
      <c r="BA16" s="48">
        <v>3100180.4</v>
      </c>
      <c r="BB16" s="47">
        <v>-72729177</v>
      </c>
      <c r="BC16" s="41"/>
      <c r="BD16" s="46">
        <v>3723.88</v>
      </c>
      <c r="BE16" s="48">
        <v>1861.93</v>
      </c>
      <c r="BF16" s="47">
        <v>-52137</v>
      </c>
      <c r="BG16" s="41"/>
      <c r="BH16" s="46">
        <v>2000</v>
      </c>
      <c r="BI16" s="48">
        <v>8093.85</v>
      </c>
      <c r="BJ16" s="47">
        <v>-844220</v>
      </c>
      <c r="BK16" s="41"/>
      <c r="BL16" s="46">
        <v>0</v>
      </c>
      <c r="BM16" s="48">
        <v>0</v>
      </c>
      <c r="BN16" s="47">
        <v>-16982054</v>
      </c>
      <c r="BO16" s="41"/>
      <c r="BP16" s="46">
        <v>1675.8</v>
      </c>
      <c r="BQ16" s="48">
        <v>3632.8</v>
      </c>
      <c r="BR16" s="47">
        <v>-19561</v>
      </c>
      <c r="BS16" s="41"/>
      <c r="BT16" s="46">
        <v>0</v>
      </c>
      <c r="BU16" s="48">
        <v>0</v>
      </c>
      <c r="BV16" s="47">
        <v>-745667</v>
      </c>
      <c r="BW16" s="41"/>
      <c r="BX16" s="46">
        <v>0</v>
      </c>
      <c r="BY16" s="48">
        <v>0</v>
      </c>
      <c r="BZ16" s="48">
        <v>32444.65</v>
      </c>
      <c r="CA16" s="48">
        <v>0</v>
      </c>
      <c r="CB16" s="48">
        <v>0</v>
      </c>
      <c r="CC16" s="48">
        <v>2514.6400000000003</v>
      </c>
      <c r="CD16" s="47">
        <v>0</v>
      </c>
      <c r="CE16" s="5"/>
      <c r="CF16" s="46">
        <v>6.09</v>
      </c>
      <c r="CG16" s="46">
        <v>0</v>
      </c>
      <c r="CH16" s="47">
        <v>0</v>
      </c>
      <c r="CI16" s="3"/>
      <c r="CJ16" s="46">
        <v>0.28000000000000003</v>
      </c>
      <c r="CK16" s="48">
        <v>0</v>
      </c>
      <c r="CL16" s="48">
        <v>0</v>
      </c>
      <c r="CM16" s="48">
        <v>0</v>
      </c>
      <c r="CN16" s="48">
        <v>0</v>
      </c>
      <c r="CO16" s="48">
        <v>0</v>
      </c>
      <c r="CP16" s="48">
        <v>0</v>
      </c>
      <c r="CQ16" s="47">
        <v>0</v>
      </c>
    </row>
    <row r="17" spans="3:95" ht="99.95" customHeight="1">
      <c r="C17" s="57">
        <v>42780</v>
      </c>
      <c r="D17" s="42" t="s">
        <v>74</v>
      </c>
      <c r="E17" s="43" t="s">
        <v>68</v>
      </c>
      <c r="F17" s="44"/>
      <c r="G17" s="45">
        <v>4786717.4540655259</v>
      </c>
      <c r="H17" s="3"/>
      <c r="I17" s="46">
        <v>20841410.91</v>
      </c>
      <c r="J17" s="47">
        <v>9755988.6899999995</v>
      </c>
      <c r="K17" s="47">
        <v>-248219134</v>
      </c>
      <c r="L17" s="3"/>
      <c r="M17" s="45">
        <v>7390917.0540655274</v>
      </c>
      <c r="N17" s="3"/>
      <c r="O17" s="45">
        <v>5767.4199999992852</v>
      </c>
      <c r="P17" s="3"/>
      <c r="Q17" s="46">
        <v>1856.48</v>
      </c>
      <c r="R17" s="48">
        <v>0</v>
      </c>
      <c r="S17" s="48">
        <v>967610.58</v>
      </c>
      <c r="T17" s="48">
        <v>400626.56</v>
      </c>
      <c r="U17" s="48">
        <v>6603464.2400000002</v>
      </c>
      <c r="V17" s="48">
        <v>3221035.53</v>
      </c>
      <c r="W17" s="48">
        <v>886204.4</v>
      </c>
      <c r="X17" s="48">
        <v>99390.5</v>
      </c>
      <c r="Y17" s="45">
        <v>0</v>
      </c>
      <c r="Z17" s="48">
        <v>0</v>
      </c>
      <c r="AA17" s="48">
        <v>0</v>
      </c>
      <c r="AB17" s="45">
        <v>180000</v>
      </c>
      <c r="AC17" s="45">
        <v>12360188.290000001</v>
      </c>
      <c r="AD17" s="2"/>
      <c r="AE17" s="46">
        <v>13450167.07</v>
      </c>
      <c r="AF17" s="48">
        <v>2945053.5900000003</v>
      </c>
      <c r="AG17" s="47">
        <v>-156266008</v>
      </c>
      <c r="AH17" s="5"/>
      <c r="AI17" s="46">
        <v>6598545.4800000004</v>
      </c>
      <c r="AJ17" s="48">
        <v>1381096.82</v>
      </c>
      <c r="AK17" s="47">
        <v>-77946626</v>
      </c>
      <c r="AL17" s="2"/>
      <c r="AM17" s="46">
        <v>0</v>
      </c>
      <c r="AN17" s="48">
        <v>3905872.5</v>
      </c>
      <c r="AO17" s="47">
        <v>-13076182</v>
      </c>
      <c r="AP17" s="2"/>
      <c r="AQ17" s="46">
        <v>792698.36</v>
      </c>
      <c r="AR17" s="48">
        <v>1523965.78</v>
      </c>
      <c r="AS17" s="47">
        <v>-930318</v>
      </c>
      <c r="AT17" s="2"/>
      <c r="AU17" s="3"/>
      <c r="AV17" s="46">
        <v>13450167.07</v>
      </c>
      <c r="AW17" s="48">
        <v>2945053.5900000003</v>
      </c>
      <c r="AX17" s="47">
        <v>-156266008</v>
      </c>
      <c r="AY17" s="41"/>
      <c r="AZ17" s="46">
        <v>6598545.4800000004</v>
      </c>
      <c r="BA17" s="48">
        <v>1381096.82</v>
      </c>
      <c r="BB17" s="47">
        <v>-77946626</v>
      </c>
      <c r="BC17" s="41"/>
      <c r="BD17" s="46">
        <v>3723.63</v>
      </c>
      <c r="BE17" s="48">
        <v>856.49</v>
      </c>
      <c r="BF17" s="47">
        <v>-55004</v>
      </c>
      <c r="BG17" s="41"/>
      <c r="BH17" s="46">
        <v>2000</v>
      </c>
      <c r="BI17" s="48">
        <v>345</v>
      </c>
      <c r="BJ17" s="47">
        <v>-845875</v>
      </c>
      <c r="BK17" s="41"/>
      <c r="BL17" s="46">
        <v>0</v>
      </c>
      <c r="BM17" s="48">
        <v>3905872.5</v>
      </c>
      <c r="BN17" s="47">
        <v>-13076182</v>
      </c>
      <c r="BO17" s="41"/>
      <c r="BP17" s="46">
        <v>8045.4</v>
      </c>
      <c r="BQ17" s="48">
        <v>674.73</v>
      </c>
      <c r="BR17" s="47">
        <v>-26932</v>
      </c>
      <c r="BS17" s="41"/>
      <c r="BT17" s="46">
        <v>0</v>
      </c>
      <c r="BU17" s="48">
        <v>743160.23</v>
      </c>
      <c r="BV17" s="47">
        <v>-2507</v>
      </c>
      <c r="BW17" s="41"/>
      <c r="BX17" s="46">
        <v>0</v>
      </c>
      <c r="BY17" s="48">
        <v>0</v>
      </c>
      <c r="BZ17" s="48">
        <v>28270.54</v>
      </c>
      <c r="CA17" s="48">
        <v>0</v>
      </c>
      <c r="CB17" s="48">
        <v>0</v>
      </c>
      <c r="CC17" s="48">
        <v>0</v>
      </c>
      <c r="CD17" s="47">
        <v>750658.79</v>
      </c>
      <c r="CE17" s="5"/>
      <c r="CF17" s="46">
        <v>6.16</v>
      </c>
      <c r="CG17" s="46">
        <v>0</v>
      </c>
      <c r="CH17" s="47">
        <v>45.47</v>
      </c>
      <c r="CI17" s="3"/>
      <c r="CJ17" s="46">
        <v>0</v>
      </c>
      <c r="CK17" s="48">
        <v>0</v>
      </c>
      <c r="CL17" s="48">
        <v>0</v>
      </c>
      <c r="CM17" s="48">
        <v>0</v>
      </c>
      <c r="CN17" s="48">
        <v>0</v>
      </c>
      <c r="CO17" s="48">
        <v>0</v>
      </c>
      <c r="CP17" s="48">
        <v>0</v>
      </c>
      <c r="CQ17" s="47">
        <v>0</v>
      </c>
    </row>
    <row r="18" spans="3:95" ht="99.95" customHeight="1">
      <c r="C18" s="57">
        <v>42781</v>
      </c>
      <c r="D18" s="42" t="s">
        <v>75</v>
      </c>
      <c r="E18" s="43" t="s">
        <v>68</v>
      </c>
      <c r="F18" s="44"/>
      <c r="G18" s="45">
        <v>7390917.0540655274</v>
      </c>
      <c r="H18" s="3"/>
      <c r="I18" s="46">
        <v>24404709.659999996</v>
      </c>
      <c r="J18" s="47">
        <v>12566285.439999999</v>
      </c>
      <c r="K18" s="47">
        <v>-260057558</v>
      </c>
      <c r="L18" s="3"/>
      <c r="M18" s="45">
        <v>7569305.6640655305</v>
      </c>
      <c r="N18" s="3"/>
      <c r="O18" s="45">
        <v>6284.7799999992858</v>
      </c>
      <c r="P18" s="3"/>
      <c r="Q18" s="46">
        <v>6266.72</v>
      </c>
      <c r="R18" s="48">
        <v>0</v>
      </c>
      <c r="S18" s="48">
        <v>341148.18</v>
      </c>
      <c r="T18" s="48">
        <v>817788.77</v>
      </c>
      <c r="U18" s="48">
        <v>5037318.38</v>
      </c>
      <c r="V18" s="48">
        <v>4133379</v>
      </c>
      <c r="W18" s="48">
        <v>1389037.74</v>
      </c>
      <c r="X18" s="48">
        <v>137549.68</v>
      </c>
      <c r="Y18" s="45">
        <v>882185.58000000007</v>
      </c>
      <c r="Z18" s="48">
        <v>0</v>
      </c>
      <c r="AA18" s="48">
        <v>0</v>
      </c>
      <c r="AB18" s="45">
        <v>0</v>
      </c>
      <c r="AC18" s="45">
        <v>12744674.050000001</v>
      </c>
      <c r="AD18" s="2"/>
      <c r="AE18" s="46">
        <v>14299138.889999999</v>
      </c>
      <c r="AF18" s="48">
        <v>4362840.7700000005</v>
      </c>
      <c r="AG18" s="47">
        <v>-166202306</v>
      </c>
      <c r="AH18" s="5"/>
      <c r="AI18" s="46">
        <v>6628912.21</v>
      </c>
      <c r="AJ18" s="48">
        <v>2045974.84</v>
      </c>
      <c r="AK18" s="47">
        <v>-82529563</v>
      </c>
      <c r="AL18" s="2"/>
      <c r="AM18" s="46">
        <v>3100000</v>
      </c>
      <c r="AN18" s="48">
        <v>5786210.4800000004</v>
      </c>
      <c r="AO18" s="47">
        <v>-10389972</v>
      </c>
      <c r="AP18" s="2"/>
      <c r="AQ18" s="46">
        <v>376658.56</v>
      </c>
      <c r="AR18" s="48">
        <v>371259.35</v>
      </c>
      <c r="AS18" s="47">
        <v>-935717</v>
      </c>
      <c r="AT18" s="2"/>
      <c r="AU18" s="3"/>
      <c r="AV18" s="46">
        <v>14299138.889999999</v>
      </c>
      <c r="AW18" s="48">
        <v>4362840.7700000005</v>
      </c>
      <c r="AX18" s="47">
        <v>-166202306</v>
      </c>
      <c r="AY18" s="41"/>
      <c r="AZ18" s="46">
        <v>6628912.21</v>
      </c>
      <c r="BA18" s="48">
        <v>2045974.84</v>
      </c>
      <c r="BB18" s="47">
        <v>-82529563</v>
      </c>
      <c r="BC18" s="41"/>
      <c r="BD18" s="46">
        <v>4122.8599999999997</v>
      </c>
      <c r="BE18" s="48">
        <v>1268.82</v>
      </c>
      <c r="BF18" s="47">
        <v>-57858</v>
      </c>
      <c r="BG18" s="41"/>
      <c r="BH18" s="46">
        <v>2000</v>
      </c>
      <c r="BI18" s="48">
        <v>511.09</v>
      </c>
      <c r="BJ18" s="47">
        <v>-847364</v>
      </c>
      <c r="BK18" s="41"/>
      <c r="BL18" s="46">
        <v>3100000</v>
      </c>
      <c r="BM18" s="48">
        <v>5786210.4800000004</v>
      </c>
      <c r="BN18" s="47">
        <v>-10389972</v>
      </c>
      <c r="BO18" s="41"/>
      <c r="BP18" s="46">
        <v>2055.8000000000002</v>
      </c>
      <c r="BQ18" s="48">
        <v>999.54</v>
      </c>
      <c r="BR18" s="47">
        <v>-27988</v>
      </c>
      <c r="BS18" s="41"/>
      <c r="BT18" s="46">
        <v>0</v>
      </c>
      <c r="BU18" s="48">
        <v>0</v>
      </c>
      <c r="BV18" s="47">
        <v>-2507</v>
      </c>
      <c r="BW18" s="41"/>
      <c r="BX18" s="46">
        <v>0</v>
      </c>
      <c r="BY18" s="48">
        <v>0</v>
      </c>
      <c r="BZ18" s="48">
        <v>55471.1</v>
      </c>
      <c r="CA18" s="48">
        <v>0</v>
      </c>
      <c r="CB18" s="48">
        <v>0</v>
      </c>
      <c r="CC18" s="48">
        <v>8.8000000000000007</v>
      </c>
      <c r="CD18" s="47">
        <v>313000</v>
      </c>
      <c r="CE18" s="5"/>
      <c r="CF18" s="46">
        <v>6.27</v>
      </c>
      <c r="CG18" s="46">
        <v>0</v>
      </c>
      <c r="CH18" s="47">
        <v>0</v>
      </c>
      <c r="CI18" s="3"/>
      <c r="CJ18" s="46">
        <v>0.28000000000000003</v>
      </c>
      <c r="CK18" s="48">
        <v>0</v>
      </c>
      <c r="CL18" s="48">
        <v>0</v>
      </c>
      <c r="CM18" s="48">
        <v>882185.3</v>
      </c>
      <c r="CN18" s="48">
        <v>0</v>
      </c>
      <c r="CO18" s="48">
        <v>0</v>
      </c>
      <c r="CP18" s="48">
        <v>0</v>
      </c>
      <c r="CQ18" s="47">
        <v>0</v>
      </c>
    </row>
    <row r="19" spans="3:95" ht="99.95" customHeight="1">
      <c r="C19" s="57">
        <v>42782</v>
      </c>
      <c r="D19" s="42" t="s">
        <v>67</v>
      </c>
      <c r="E19" s="43" t="s">
        <v>68</v>
      </c>
      <c r="F19" s="44"/>
      <c r="G19" s="45">
        <v>7569305.6640655305</v>
      </c>
      <c r="H19" s="3"/>
      <c r="I19" s="46">
        <v>63414909.920000002</v>
      </c>
      <c r="J19" s="47">
        <v>108383376.45</v>
      </c>
      <c r="K19" s="47">
        <v>-215089092</v>
      </c>
      <c r="L19" s="3"/>
      <c r="M19" s="45">
        <v>7567804.0940655172</v>
      </c>
      <c r="N19" s="3"/>
      <c r="O19" s="45">
        <v>442890.88999999926</v>
      </c>
      <c r="P19" s="3"/>
      <c r="Q19" s="46">
        <v>12049.8</v>
      </c>
      <c r="R19" s="48">
        <v>0</v>
      </c>
      <c r="S19" s="48">
        <v>308231.28000000003</v>
      </c>
      <c r="T19" s="48">
        <v>481713.41</v>
      </c>
      <c r="U19" s="48">
        <v>3696895.19</v>
      </c>
      <c r="V19" s="48">
        <v>5103121.4400000004</v>
      </c>
      <c r="W19" s="48">
        <v>1047855.91</v>
      </c>
      <c r="X19" s="48">
        <v>71620.77</v>
      </c>
      <c r="Y19" s="45">
        <v>977779.87</v>
      </c>
      <c r="Z19" s="48">
        <v>0</v>
      </c>
      <c r="AA19" s="48">
        <v>96682500</v>
      </c>
      <c r="AB19" s="45">
        <v>107.21</v>
      </c>
      <c r="AC19" s="45">
        <v>108381874.88</v>
      </c>
      <c r="AD19" s="2"/>
      <c r="AE19" s="46">
        <v>41673200.600000001</v>
      </c>
      <c r="AF19" s="48">
        <v>66936440.710000001</v>
      </c>
      <c r="AG19" s="47">
        <v>-140939066</v>
      </c>
      <c r="AH19" s="5"/>
      <c r="AI19" s="46">
        <v>21296494.66</v>
      </c>
      <c r="AJ19" s="48">
        <v>33614308.850000001</v>
      </c>
      <c r="AK19" s="47">
        <v>-70211749</v>
      </c>
      <c r="AL19" s="2"/>
      <c r="AM19" s="46">
        <v>0</v>
      </c>
      <c r="AN19" s="48">
        <v>7289971.3700000001</v>
      </c>
      <c r="AO19" s="47">
        <v>-3100001</v>
      </c>
      <c r="AP19" s="2"/>
      <c r="AQ19" s="46">
        <v>445214.65999999992</v>
      </c>
      <c r="AR19" s="48">
        <v>542655.5199999999</v>
      </c>
      <c r="AS19" s="47">
        <v>-838276</v>
      </c>
      <c r="AT19" s="2"/>
      <c r="AU19" s="3"/>
      <c r="AV19" s="46">
        <v>41673200.600000001</v>
      </c>
      <c r="AW19" s="48">
        <v>66936440.710000001</v>
      </c>
      <c r="AX19" s="47">
        <v>-140939066</v>
      </c>
      <c r="AY19" s="41"/>
      <c r="AZ19" s="46">
        <v>21296494.66</v>
      </c>
      <c r="BA19" s="48">
        <v>33614308.850000001</v>
      </c>
      <c r="BB19" s="47">
        <v>-70211749</v>
      </c>
      <c r="BC19" s="41"/>
      <c r="BD19" s="46">
        <v>16491.439999999999</v>
      </c>
      <c r="BE19" s="48">
        <v>23941.85</v>
      </c>
      <c r="BF19" s="47">
        <v>-50408</v>
      </c>
      <c r="BG19" s="41"/>
      <c r="BH19" s="46">
        <v>358267.00999999995</v>
      </c>
      <c r="BI19" s="48">
        <v>436707.73</v>
      </c>
      <c r="BJ19" s="47">
        <v>-768923</v>
      </c>
      <c r="BK19" s="41"/>
      <c r="BL19" s="46">
        <v>0</v>
      </c>
      <c r="BM19" s="48">
        <v>7289971.3700000001</v>
      </c>
      <c r="BN19" s="47">
        <v>-3100001</v>
      </c>
      <c r="BO19" s="41"/>
      <c r="BP19" s="46">
        <v>2116.6</v>
      </c>
      <c r="BQ19" s="48">
        <v>13666.33</v>
      </c>
      <c r="BR19" s="47">
        <v>-16438</v>
      </c>
      <c r="BS19" s="41"/>
      <c r="BT19" s="46">
        <v>0</v>
      </c>
      <c r="BU19" s="48">
        <v>0</v>
      </c>
      <c r="BV19" s="47">
        <v>-2507</v>
      </c>
      <c r="BW19" s="41"/>
      <c r="BX19" s="46">
        <v>0</v>
      </c>
      <c r="BY19" s="48">
        <v>0</v>
      </c>
      <c r="BZ19" s="48">
        <v>33369.81</v>
      </c>
      <c r="CA19" s="48">
        <v>0</v>
      </c>
      <c r="CB19" s="48">
        <v>0</v>
      </c>
      <c r="CC19" s="48">
        <v>6046.6</v>
      </c>
      <c r="CD19" s="47">
        <v>28923.200000000001</v>
      </c>
      <c r="CE19" s="5"/>
      <c r="CF19" s="46">
        <v>5.59</v>
      </c>
      <c r="CG19" s="46">
        <v>0</v>
      </c>
      <c r="CH19" s="47">
        <v>0</v>
      </c>
      <c r="CI19" s="3"/>
      <c r="CJ19" s="46">
        <v>0.24</v>
      </c>
      <c r="CK19" s="48">
        <v>0</v>
      </c>
      <c r="CL19" s="48">
        <v>0</v>
      </c>
      <c r="CM19" s="48">
        <v>0</v>
      </c>
      <c r="CN19" s="48">
        <v>0</v>
      </c>
      <c r="CO19" s="48">
        <v>261024.77</v>
      </c>
      <c r="CP19" s="48">
        <v>0</v>
      </c>
      <c r="CQ19" s="47">
        <v>716754.86</v>
      </c>
    </row>
    <row r="20" spans="3:95" ht="99.95" customHeight="1">
      <c r="C20" s="57">
        <v>42783</v>
      </c>
      <c r="D20" s="42" t="s">
        <v>72</v>
      </c>
      <c r="E20" s="43" t="s">
        <v>68</v>
      </c>
      <c r="F20" s="44"/>
      <c r="G20" s="45">
        <v>7567804.0940655172</v>
      </c>
      <c r="H20" s="3"/>
      <c r="I20" s="46">
        <v>21620764.43</v>
      </c>
      <c r="J20" s="47">
        <v>10482223.970000001</v>
      </c>
      <c r="K20" s="47">
        <v>-226227632</v>
      </c>
      <c r="L20" s="3"/>
      <c r="M20" s="45">
        <v>5841282.7840655167</v>
      </c>
      <c r="N20" s="3"/>
      <c r="O20" s="45">
        <v>443937.38999999926</v>
      </c>
      <c r="P20" s="3"/>
      <c r="Q20" s="46">
        <v>29264.74</v>
      </c>
      <c r="R20" s="48">
        <v>0</v>
      </c>
      <c r="S20" s="48">
        <v>301968.40999999997</v>
      </c>
      <c r="T20" s="48">
        <v>443409.66</v>
      </c>
      <c r="U20" s="48">
        <v>3145023.22</v>
      </c>
      <c r="V20" s="48">
        <v>3706290.86</v>
      </c>
      <c r="W20" s="48">
        <v>1049458.96</v>
      </c>
      <c r="X20" s="48">
        <v>80286.52</v>
      </c>
      <c r="Y20" s="45">
        <v>0.28999999999999998</v>
      </c>
      <c r="Z20" s="48">
        <v>0</v>
      </c>
      <c r="AA20" s="48">
        <v>0</v>
      </c>
      <c r="AB20" s="45">
        <v>0</v>
      </c>
      <c r="AC20" s="45">
        <v>8755702.6600000001</v>
      </c>
      <c r="AD20" s="2"/>
      <c r="AE20" s="46">
        <v>14736096.9</v>
      </c>
      <c r="AF20" s="48">
        <v>7120038.75</v>
      </c>
      <c r="AG20" s="47">
        <v>-148555124</v>
      </c>
      <c r="AH20" s="5"/>
      <c r="AI20" s="46">
        <v>6886101.2400000002</v>
      </c>
      <c r="AJ20" s="48">
        <v>3368280.66</v>
      </c>
      <c r="AK20" s="47">
        <v>-73729570</v>
      </c>
      <c r="AL20" s="2"/>
      <c r="AM20" s="46">
        <v>0</v>
      </c>
      <c r="AN20" s="48">
        <v>0</v>
      </c>
      <c r="AO20" s="47">
        <v>-3100001</v>
      </c>
      <c r="AP20" s="2"/>
      <c r="AQ20" s="46">
        <v>-1433.7099999999919</v>
      </c>
      <c r="AR20" s="48">
        <v>-6095.4400000000023</v>
      </c>
      <c r="AS20" s="47">
        <v>-842937</v>
      </c>
      <c r="AT20" s="2"/>
      <c r="AU20" s="3"/>
      <c r="AV20" s="46">
        <v>14736096.9</v>
      </c>
      <c r="AW20" s="48">
        <v>7120038.75</v>
      </c>
      <c r="AX20" s="47">
        <v>-148555124</v>
      </c>
      <c r="AY20" s="41"/>
      <c r="AZ20" s="46">
        <v>6886101.2400000002</v>
      </c>
      <c r="BA20" s="48">
        <v>3368280.66</v>
      </c>
      <c r="BB20" s="47">
        <v>-73729570</v>
      </c>
      <c r="BC20" s="41"/>
      <c r="BD20" s="46">
        <v>4122.8599999999997</v>
      </c>
      <c r="BE20" s="48">
        <v>1936.42</v>
      </c>
      <c r="BF20" s="47">
        <v>-52594</v>
      </c>
      <c r="BG20" s="41"/>
      <c r="BH20" s="46">
        <v>2000</v>
      </c>
      <c r="BI20" s="48">
        <v>1040</v>
      </c>
      <c r="BJ20" s="47">
        <v>-769883</v>
      </c>
      <c r="BK20" s="41"/>
      <c r="BL20" s="46">
        <v>0</v>
      </c>
      <c r="BM20" s="48">
        <v>0</v>
      </c>
      <c r="BN20" s="47">
        <v>-3100001</v>
      </c>
      <c r="BO20" s="41"/>
      <c r="BP20" s="46">
        <v>2378.8000000000002</v>
      </c>
      <c r="BQ20" s="48">
        <v>863.51</v>
      </c>
      <c r="BR20" s="47">
        <v>-17953</v>
      </c>
      <c r="BS20" s="41"/>
      <c r="BT20" s="46">
        <v>0</v>
      </c>
      <c r="BU20" s="48">
        <v>0</v>
      </c>
      <c r="BV20" s="47">
        <v>-2507</v>
      </c>
      <c r="BW20" s="41"/>
      <c r="BX20" s="46">
        <v>0</v>
      </c>
      <c r="BY20" s="48">
        <v>0</v>
      </c>
      <c r="BZ20" s="48">
        <v>30981.84</v>
      </c>
      <c r="CA20" s="48">
        <v>0</v>
      </c>
      <c r="CB20" s="48">
        <v>0</v>
      </c>
      <c r="CC20" s="48">
        <v>105082.79000000001</v>
      </c>
      <c r="CD20" s="47">
        <v>-146000</v>
      </c>
      <c r="CE20" s="5"/>
      <c r="CF20" s="46">
        <v>6.5</v>
      </c>
      <c r="CG20" s="46">
        <v>0</v>
      </c>
      <c r="CH20" s="47">
        <v>0</v>
      </c>
      <c r="CI20" s="3"/>
      <c r="CJ20" s="46">
        <v>0.28999999999999998</v>
      </c>
      <c r="CK20" s="48">
        <v>0</v>
      </c>
      <c r="CL20" s="48">
        <v>0</v>
      </c>
      <c r="CM20" s="48">
        <v>0</v>
      </c>
      <c r="CN20" s="48">
        <v>0</v>
      </c>
      <c r="CO20" s="48">
        <v>0</v>
      </c>
      <c r="CP20" s="48">
        <v>0</v>
      </c>
      <c r="CQ20" s="47">
        <v>0</v>
      </c>
    </row>
    <row r="21" spans="3:95" ht="99.95" customHeight="1">
      <c r="C21" s="57">
        <v>42786</v>
      </c>
      <c r="D21" s="42" t="s">
        <v>73</v>
      </c>
      <c r="E21" s="43" t="s">
        <v>68</v>
      </c>
      <c r="F21" s="44"/>
      <c r="G21" s="45">
        <v>5841282.7840655167</v>
      </c>
      <c r="H21" s="3"/>
      <c r="I21" s="46">
        <v>29666713.280000001</v>
      </c>
      <c r="J21" s="47">
        <v>18550186.859999999</v>
      </c>
      <c r="K21" s="47">
        <v>-237344158</v>
      </c>
      <c r="L21" s="3"/>
      <c r="M21" s="45">
        <v>8227352.3340655193</v>
      </c>
      <c r="N21" s="3"/>
      <c r="O21" s="45">
        <v>445363.63999999926</v>
      </c>
      <c r="P21" s="3"/>
      <c r="Q21" s="46">
        <v>57189.2</v>
      </c>
      <c r="R21" s="48">
        <v>0</v>
      </c>
      <c r="S21" s="48">
        <v>295667.56</v>
      </c>
      <c r="T21" s="48">
        <v>429573.41</v>
      </c>
      <c r="U21" s="48">
        <v>5639395.3600000003</v>
      </c>
      <c r="V21" s="48">
        <v>7159633.8600000003</v>
      </c>
      <c r="W21" s="48">
        <v>1286520.21</v>
      </c>
      <c r="X21" s="48">
        <v>68276.539999999994</v>
      </c>
      <c r="Y21" s="45">
        <v>0.27</v>
      </c>
      <c r="Z21" s="48">
        <v>0</v>
      </c>
      <c r="AA21" s="48">
        <v>6000000</v>
      </c>
      <c r="AB21" s="45">
        <v>0</v>
      </c>
      <c r="AC21" s="45">
        <v>20936256.41</v>
      </c>
      <c r="AD21" s="2"/>
      <c r="AE21" s="46">
        <v>21620236.969999999</v>
      </c>
      <c r="AF21" s="48">
        <v>13901712.77</v>
      </c>
      <c r="AG21" s="47">
        <v>-156273648</v>
      </c>
      <c r="AH21" s="5"/>
      <c r="AI21" s="46">
        <v>7169713.1200000001</v>
      </c>
      <c r="AJ21" s="48">
        <v>3880822.8</v>
      </c>
      <c r="AK21" s="47">
        <v>-77018460</v>
      </c>
      <c r="AL21" s="2"/>
      <c r="AM21" s="46">
        <v>0</v>
      </c>
      <c r="AN21" s="48">
        <v>0</v>
      </c>
      <c r="AO21" s="47">
        <v>-3100001</v>
      </c>
      <c r="AP21" s="2"/>
      <c r="AQ21" s="46">
        <v>876763.19000000006</v>
      </c>
      <c r="AR21" s="48">
        <v>767651.29</v>
      </c>
      <c r="AS21" s="47">
        <v>-952049</v>
      </c>
      <c r="AT21" s="2"/>
      <c r="AU21" s="3"/>
      <c r="AV21" s="46">
        <v>21620236.969999999</v>
      </c>
      <c r="AW21" s="48">
        <v>13901712.77</v>
      </c>
      <c r="AX21" s="47">
        <v>-156273648</v>
      </c>
      <c r="AY21" s="41"/>
      <c r="AZ21" s="46">
        <v>7169713.1200000001</v>
      </c>
      <c r="BA21" s="48">
        <v>3880822.8</v>
      </c>
      <c r="BB21" s="47">
        <v>-77018460</v>
      </c>
      <c r="BC21" s="41"/>
      <c r="BD21" s="46">
        <v>4122.8599999999997</v>
      </c>
      <c r="BE21" s="48">
        <v>2643.95</v>
      </c>
      <c r="BF21" s="47">
        <v>-54073</v>
      </c>
      <c r="BG21" s="41"/>
      <c r="BH21" s="46">
        <v>2000</v>
      </c>
      <c r="BI21" s="48">
        <v>1420</v>
      </c>
      <c r="BJ21" s="47">
        <v>-770463</v>
      </c>
      <c r="BK21" s="41"/>
      <c r="BL21" s="46">
        <v>0</v>
      </c>
      <c r="BM21" s="48">
        <v>0</v>
      </c>
      <c r="BN21" s="47">
        <v>-3100001</v>
      </c>
      <c r="BO21" s="41"/>
      <c r="BP21" s="46">
        <v>1976</v>
      </c>
      <c r="BQ21" s="48">
        <v>797.09</v>
      </c>
      <c r="BR21" s="47">
        <v>-19132</v>
      </c>
      <c r="BS21" s="41"/>
      <c r="BT21" s="46">
        <v>105874.08</v>
      </c>
      <c r="BU21" s="48">
        <v>0</v>
      </c>
      <c r="BV21" s="47">
        <v>-108381</v>
      </c>
      <c r="BW21" s="41"/>
      <c r="BX21" s="46">
        <v>0</v>
      </c>
      <c r="BY21" s="48">
        <v>0</v>
      </c>
      <c r="BZ21" s="48">
        <v>29268.45</v>
      </c>
      <c r="CA21" s="48">
        <v>0</v>
      </c>
      <c r="CB21" s="48">
        <v>733513</v>
      </c>
      <c r="CC21" s="48">
        <v>8.8000000000000007</v>
      </c>
      <c r="CD21" s="47">
        <v>0</v>
      </c>
      <c r="CE21" s="5"/>
      <c r="CF21" s="46">
        <v>6.25</v>
      </c>
      <c r="CG21" s="46">
        <v>0</v>
      </c>
      <c r="CH21" s="47">
        <v>0</v>
      </c>
      <c r="CI21" s="3"/>
      <c r="CJ21" s="46">
        <v>0.27</v>
      </c>
      <c r="CK21" s="48">
        <v>0</v>
      </c>
      <c r="CL21" s="48">
        <v>0</v>
      </c>
      <c r="CM21" s="48">
        <v>0</v>
      </c>
      <c r="CN21" s="48">
        <v>0</v>
      </c>
      <c r="CO21" s="48">
        <v>0</v>
      </c>
      <c r="CP21" s="48">
        <v>0</v>
      </c>
      <c r="CQ21" s="47">
        <v>0</v>
      </c>
    </row>
    <row r="22" spans="3:95" ht="99.95" customHeight="1">
      <c r="C22" s="57">
        <v>42787</v>
      </c>
      <c r="D22" s="42" t="s">
        <v>74</v>
      </c>
      <c r="E22" s="43" t="s">
        <v>68</v>
      </c>
      <c r="F22" s="44"/>
      <c r="G22" s="45">
        <v>8227352.3340655193</v>
      </c>
      <c r="H22" s="3"/>
      <c r="I22" s="46">
        <v>22226108.91</v>
      </c>
      <c r="J22" s="47">
        <v>23512301.830000002</v>
      </c>
      <c r="K22" s="47">
        <v>-236057965</v>
      </c>
      <c r="L22" s="3"/>
      <c r="M22" s="45">
        <v>15674417.994065519</v>
      </c>
      <c r="N22" s="3"/>
      <c r="O22" s="45">
        <v>448618.05999999924</v>
      </c>
      <c r="P22" s="3"/>
      <c r="Q22" s="46">
        <v>25194.75</v>
      </c>
      <c r="R22" s="48">
        <v>9892.7099999999991</v>
      </c>
      <c r="S22" s="48">
        <v>918452.33</v>
      </c>
      <c r="T22" s="48">
        <v>410795.03</v>
      </c>
      <c r="U22" s="48">
        <v>13291222.140000001</v>
      </c>
      <c r="V22" s="48">
        <v>8300844.71</v>
      </c>
      <c r="W22" s="48">
        <v>1941196.34</v>
      </c>
      <c r="X22" s="48">
        <v>69661.8</v>
      </c>
      <c r="Y22" s="45">
        <v>89.6</v>
      </c>
      <c r="Z22" s="48">
        <v>5992018.0800000001</v>
      </c>
      <c r="AA22" s="48">
        <v>0</v>
      </c>
      <c r="AB22" s="45">
        <v>0</v>
      </c>
      <c r="AC22" s="45">
        <v>30959367.490000002</v>
      </c>
      <c r="AD22" s="2"/>
      <c r="AE22" s="46">
        <v>15078371.210000001</v>
      </c>
      <c r="AF22" s="48">
        <v>15611503.48</v>
      </c>
      <c r="AG22" s="47">
        <v>-155740516</v>
      </c>
      <c r="AH22" s="5"/>
      <c r="AI22" s="46">
        <v>7123793.6100000003</v>
      </c>
      <c r="AJ22" s="48">
        <v>7878585.5899999999</v>
      </c>
      <c r="AK22" s="47">
        <v>-76263668</v>
      </c>
      <c r="AL22" s="2"/>
      <c r="AM22" s="46">
        <v>0</v>
      </c>
      <c r="AN22" s="48">
        <v>0</v>
      </c>
      <c r="AO22" s="47">
        <v>-3100001</v>
      </c>
      <c r="AP22" s="2"/>
      <c r="AQ22" s="46">
        <v>23944.089999999997</v>
      </c>
      <c r="AR22" s="48">
        <v>22212.760000000002</v>
      </c>
      <c r="AS22" s="47">
        <v>-953780</v>
      </c>
      <c r="AT22" s="2"/>
      <c r="AU22" s="3"/>
      <c r="AV22" s="46">
        <v>15078371.210000001</v>
      </c>
      <c r="AW22" s="48">
        <v>15611503.48</v>
      </c>
      <c r="AX22" s="47">
        <v>-155740516</v>
      </c>
      <c r="AY22" s="41"/>
      <c r="AZ22" s="46">
        <v>7123793.6100000003</v>
      </c>
      <c r="BA22" s="48">
        <v>7878585.5899999999</v>
      </c>
      <c r="BB22" s="47">
        <v>-76263668</v>
      </c>
      <c r="BC22" s="41"/>
      <c r="BD22" s="46">
        <v>4122.8599999999997</v>
      </c>
      <c r="BE22" s="48">
        <v>6047.59</v>
      </c>
      <c r="BF22" s="47">
        <v>-52148</v>
      </c>
      <c r="BG22" s="41"/>
      <c r="BH22" s="46">
        <v>2000</v>
      </c>
      <c r="BI22" s="48">
        <v>3248</v>
      </c>
      <c r="BJ22" s="47">
        <v>-769215</v>
      </c>
      <c r="BK22" s="41"/>
      <c r="BL22" s="46">
        <v>0</v>
      </c>
      <c r="BM22" s="48">
        <v>0</v>
      </c>
      <c r="BN22" s="47">
        <v>-3100001</v>
      </c>
      <c r="BO22" s="41"/>
      <c r="BP22" s="46">
        <v>6494.2</v>
      </c>
      <c r="BQ22" s="48">
        <v>1590.14</v>
      </c>
      <c r="BR22" s="47">
        <v>-24036</v>
      </c>
      <c r="BS22" s="41"/>
      <c r="BT22" s="46">
        <v>0</v>
      </c>
      <c r="BU22" s="48">
        <v>0</v>
      </c>
      <c r="BV22" s="47">
        <v>-108381</v>
      </c>
      <c r="BW22" s="41"/>
      <c r="BX22" s="46">
        <v>0</v>
      </c>
      <c r="BY22" s="48">
        <v>0</v>
      </c>
      <c r="BZ22" s="48">
        <v>28309.43</v>
      </c>
      <c r="CA22" s="48">
        <v>0</v>
      </c>
      <c r="CB22" s="48">
        <v>0</v>
      </c>
      <c r="CC22" s="48">
        <v>17.600000000000001</v>
      </c>
      <c r="CD22" s="47">
        <v>-17000</v>
      </c>
      <c r="CE22" s="5"/>
      <c r="CF22" s="46">
        <v>6.42</v>
      </c>
      <c r="CG22" s="46">
        <v>0</v>
      </c>
      <c r="CH22" s="47">
        <v>0</v>
      </c>
      <c r="CI22" s="3"/>
      <c r="CJ22" s="46">
        <v>89.6</v>
      </c>
      <c r="CK22" s="48">
        <v>0</v>
      </c>
      <c r="CL22" s="48">
        <v>0</v>
      </c>
      <c r="CM22" s="48">
        <v>0</v>
      </c>
      <c r="CN22" s="48">
        <v>0</v>
      </c>
      <c r="CO22" s="48">
        <v>0</v>
      </c>
      <c r="CP22" s="48">
        <v>0</v>
      </c>
      <c r="CQ22" s="47">
        <v>0</v>
      </c>
    </row>
    <row r="23" spans="3:95" ht="99.95" customHeight="1">
      <c r="C23" s="57">
        <v>42788</v>
      </c>
      <c r="D23" s="42" t="s">
        <v>75</v>
      </c>
      <c r="E23" s="43" t="s">
        <v>68</v>
      </c>
      <c r="F23" s="44"/>
      <c r="G23" s="45">
        <v>15674417.994065519</v>
      </c>
      <c r="H23" s="3"/>
      <c r="I23" s="46">
        <v>23088738.460000001</v>
      </c>
      <c r="J23" s="47">
        <v>25721116.269999996</v>
      </c>
      <c r="K23" s="47">
        <v>-233425587</v>
      </c>
      <c r="L23" s="3"/>
      <c r="M23" s="45">
        <v>9660788.1940655261</v>
      </c>
      <c r="N23" s="3"/>
      <c r="O23" s="45">
        <v>843992.20999999926</v>
      </c>
      <c r="P23" s="3"/>
      <c r="Q23" s="46">
        <v>58039.35</v>
      </c>
      <c r="R23" s="48">
        <v>897.16</v>
      </c>
      <c r="S23" s="48">
        <v>316327.46999999997</v>
      </c>
      <c r="T23" s="48">
        <v>791333.77</v>
      </c>
      <c r="U23" s="48">
        <v>7269648.4199999999</v>
      </c>
      <c r="V23" s="48">
        <v>7944401.7199999997</v>
      </c>
      <c r="W23" s="48">
        <v>3213329.89</v>
      </c>
      <c r="X23" s="48">
        <v>113456.54</v>
      </c>
      <c r="Y23" s="45">
        <v>52.15</v>
      </c>
      <c r="Z23" s="48">
        <v>0</v>
      </c>
      <c r="AA23" s="48">
        <v>0</v>
      </c>
      <c r="AB23" s="45">
        <v>0</v>
      </c>
      <c r="AC23" s="45">
        <v>19707486.469999999</v>
      </c>
      <c r="AD23" s="2"/>
      <c r="AE23" s="46">
        <v>15704961.91</v>
      </c>
      <c r="AF23" s="48">
        <v>17082985.279999997</v>
      </c>
      <c r="AG23" s="47">
        <v>-154362493</v>
      </c>
      <c r="AH23" s="5"/>
      <c r="AI23" s="46">
        <v>7355436.8799999999</v>
      </c>
      <c r="AJ23" s="48">
        <v>8215409.4500000002</v>
      </c>
      <c r="AK23" s="47">
        <v>-75403695</v>
      </c>
      <c r="AL23" s="2"/>
      <c r="AM23" s="46">
        <v>0</v>
      </c>
      <c r="AN23" s="48">
        <v>0</v>
      </c>
      <c r="AO23" s="47">
        <v>-3100001</v>
      </c>
      <c r="AP23" s="2"/>
      <c r="AQ23" s="46">
        <v>28339.67</v>
      </c>
      <c r="AR23" s="48">
        <v>422721.54000000004</v>
      </c>
      <c r="AS23" s="47">
        <v>-559398</v>
      </c>
      <c r="AT23" s="2"/>
      <c r="AU23" s="3"/>
      <c r="AV23" s="46">
        <v>15704961.91</v>
      </c>
      <c r="AW23" s="48">
        <v>17082985.279999997</v>
      </c>
      <c r="AX23" s="47">
        <v>-154362493</v>
      </c>
      <c r="AY23" s="41"/>
      <c r="AZ23" s="46">
        <v>7355436.8799999999</v>
      </c>
      <c r="BA23" s="48">
        <v>8215409.4500000002</v>
      </c>
      <c r="BB23" s="47">
        <v>-75403695</v>
      </c>
      <c r="BC23" s="41"/>
      <c r="BD23" s="46">
        <v>4122.8599999999997</v>
      </c>
      <c r="BE23" s="48">
        <v>5252.52</v>
      </c>
      <c r="BF23" s="47">
        <v>-51018</v>
      </c>
      <c r="BG23" s="41"/>
      <c r="BH23" s="46">
        <v>2000</v>
      </c>
      <c r="BI23" s="48">
        <v>395367.95</v>
      </c>
      <c r="BJ23" s="47">
        <v>-375847</v>
      </c>
      <c r="BK23" s="41"/>
      <c r="BL23" s="46">
        <v>0</v>
      </c>
      <c r="BM23" s="48">
        <v>0</v>
      </c>
      <c r="BN23" s="47">
        <v>-3100001</v>
      </c>
      <c r="BO23" s="41"/>
      <c r="BP23" s="46">
        <v>1915.2</v>
      </c>
      <c r="BQ23" s="48">
        <v>1799.46</v>
      </c>
      <c r="BR23" s="47">
        <v>-24152</v>
      </c>
      <c r="BS23" s="41"/>
      <c r="BT23" s="46">
        <v>0</v>
      </c>
      <c r="BU23" s="48">
        <v>0</v>
      </c>
      <c r="BV23" s="47">
        <v>-108381</v>
      </c>
      <c r="BW23" s="41"/>
      <c r="BX23" s="46">
        <v>0</v>
      </c>
      <c r="BY23" s="48">
        <v>0</v>
      </c>
      <c r="BZ23" s="48">
        <v>54101.61</v>
      </c>
      <c r="CA23" s="48">
        <v>0</v>
      </c>
      <c r="CB23" s="48">
        <v>0</v>
      </c>
      <c r="CC23" s="48">
        <v>0</v>
      </c>
      <c r="CD23" s="47">
        <v>-33800</v>
      </c>
      <c r="CE23" s="5"/>
      <c r="CF23" s="46">
        <v>6.2</v>
      </c>
      <c r="CG23" s="46">
        <v>0</v>
      </c>
      <c r="CH23" s="47">
        <v>0</v>
      </c>
      <c r="CI23" s="3"/>
      <c r="CJ23" s="46">
        <v>52.15</v>
      </c>
      <c r="CK23" s="48">
        <v>0</v>
      </c>
      <c r="CL23" s="48">
        <v>0</v>
      </c>
      <c r="CM23" s="48">
        <v>0</v>
      </c>
      <c r="CN23" s="48">
        <v>0</v>
      </c>
      <c r="CO23" s="48">
        <v>0</v>
      </c>
      <c r="CP23" s="48">
        <v>0</v>
      </c>
      <c r="CQ23" s="47">
        <v>0</v>
      </c>
    </row>
    <row r="24" spans="3:95" ht="99.95" customHeight="1">
      <c r="C24" s="57">
        <v>42789</v>
      </c>
      <c r="D24" s="42" t="s">
        <v>67</v>
      </c>
      <c r="E24" s="43" t="s">
        <v>68</v>
      </c>
      <c r="F24" s="44"/>
      <c r="G24" s="45">
        <v>9660788.1940655261</v>
      </c>
      <c r="H24" s="3"/>
      <c r="I24" s="46">
        <v>43791041.859999999</v>
      </c>
      <c r="J24" s="47">
        <v>31052286.569999997</v>
      </c>
      <c r="K24" s="47">
        <v>-246164341</v>
      </c>
      <c r="L24" s="3"/>
      <c r="M24" s="45">
        <v>9024921.4040655307</v>
      </c>
      <c r="N24" s="3"/>
      <c r="O24" s="45">
        <v>848938.13999999932</v>
      </c>
      <c r="P24" s="3"/>
      <c r="Q24" s="46">
        <v>273649.15999999997</v>
      </c>
      <c r="R24" s="48">
        <v>0</v>
      </c>
      <c r="S24" s="48">
        <v>304643</v>
      </c>
      <c r="T24" s="48">
        <v>535515.84</v>
      </c>
      <c r="U24" s="48">
        <v>6332409.0199999996</v>
      </c>
      <c r="V24" s="48">
        <v>18875234.73</v>
      </c>
      <c r="W24" s="48">
        <v>4017195.53</v>
      </c>
      <c r="X24" s="48">
        <v>77636.08</v>
      </c>
      <c r="Y24" s="45">
        <v>136.41999999999999</v>
      </c>
      <c r="Z24" s="48">
        <v>0</v>
      </c>
      <c r="AA24" s="48">
        <v>0</v>
      </c>
      <c r="AB24" s="45">
        <v>0</v>
      </c>
      <c r="AC24" s="45">
        <v>30416419.780000001</v>
      </c>
      <c r="AD24" s="2"/>
      <c r="AE24" s="46">
        <v>28304323.5</v>
      </c>
      <c r="AF24" s="48">
        <v>20222491.16</v>
      </c>
      <c r="AG24" s="47">
        <v>-162444325</v>
      </c>
      <c r="AH24" s="5"/>
      <c r="AI24" s="46">
        <v>14890419.52</v>
      </c>
      <c r="AJ24" s="48">
        <v>10771399.029999999</v>
      </c>
      <c r="AK24" s="47">
        <v>-79522715</v>
      </c>
      <c r="AL24" s="2"/>
      <c r="AM24" s="46">
        <v>0</v>
      </c>
      <c r="AN24" s="48">
        <v>0</v>
      </c>
      <c r="AO24" s="47">
        <v>-3100001</v>
      </c>
      <c r="AP24" s="2"/>
      <c r="AQ24" s="46">
        <v>596298.83999999985</v>
      </c>
      <c r="AR24" s="48">
        <v>58396.38</v>
      </c>
      <c r="AS24" s="47">
        <v>-1097300</v>
      </c>
      <c r="AT24" s="2"/>
      <c r="AU24" s="3"/>
      <c r="AV24" s="46">
        <v>28304323.5</v>
      </c>
      <c r="AW24" s="48">
        <v>20222491.16</v>
      </c>
      <c r="AX24" s="47">
        <v>-162444325</v>
      </c>
      <c r="AY24" s="41"/>
      <c r="AZ24" s="46">
        <v>14890419.52</v>
      </c>
      <c r="BA24" s="48">
        <v>10771399.029999999</v>
      </c>
      <c r="BB24" s="47">
        <v>-79522715</v>
      </c>
      <c r="BC24" s="41"/>
      <c r="BD24" s="46">
        <v>12368.58</v>
      </c>
      <c r="BE24" s="48">
        <v>9196.1299999999992</v>
      </c>
      <c r="BF24" s="47">
        <v>-54190</v>
      </c>
      <c r="BG24" s="41"/>
      <c r="BH24" s="46">
        <v>538345.44999999995</v>
      </c>
      <c r="BI24" s="48">
        <v>4939</v>
      </c>
      <c r="BJ24" s="47">
        <v>-909253</v>
      </c>
      <c r="BK24" s="41"/>
      <c r="BL24" s="46">
        <v>0</v>
      </c>
      <c r="BM24" s="48">
        <v>0</v>
      </c>
      <c r="BN24" s="47">
        <v>-3100001</v>
      </c>
      <c r="BO24" s="41"/>
      <c r="BP24" s="46">
        <v>2553.6</v>
      </c>
      <c r="BQ24" s="48">
        <v>1230.04</v>
      </c>
      <c r="BR24" s="47">
        <v>-25476</v>
      </c>
      <c r="BS24" s="41"/>
      <c r="BT24" s="46">
        <v>0</v>
      </c>
      <c r="BU24" s="48">
        <v>0</v>
      </c>
      <c r="BV24" s="47">
        <v>-108381</v>
      </c>
      <c r="BW24" s="41"/>
      <c r="BX24" s="46">
        <v>0</v>
      </c>
      <c r="BY24" s="48">
        <v>0</v>
      </c>
      <c r="BZ24" s="48">
        <v>38106.21</v>
      </c>
      <c r="CA24" s="48">
        <v>0</v>
      </c>
      <c r="CB24" s="48">
        <v>0</v>
      </c>
      <c r="CC24" s="48">
        <v>4925</v>
      </c>
      <c r="CD24" s="47">
        <v>0</v>
      </c>
      <c r="CE24" s="5"/>
      <c r="CF24" s="46">
        <v>6.93</v>
      </c>
      <c r="CG24" s="46">
        <v>0</v>
      </c>
      <c r="CH24" s="47">
        <v>0</v>
      </c>
      <c r="CI24" s="3"/>
      <c r="CJ24" s="46">
        <v>136.41999999999999</v>
      </c>
      <c r="CK24" s="48">
        <v>0</v>
      </c>
      <c r="CL24" s="48">
        <v>0</v>
      </c>
      <c r="CM24" s="48">
        <v>0</v>
      </c>
      <c r="CN24" s="48">
        <v>0</v>
      </c>
      <c r="CO24" s="48">
        <v>0</v>
      </c>
      <c r="CP24" s="48">
        <v>0</v>
      </c>
      <c r="CQ24" s="47">
        <v>0</v>
      </c>
    </row>
    <row r="25" spans="3:95" ht="99.95" customHeight="1" thickBot="1">
      <c r="C25" s="57">
        <v>42790</v>
      </c>
      <c r="D25" s="42" t="s">
        <v>72</v>
      </c>
      <c r="E25" s="43" t="s">
        <v>68</v>
      </c>
      <c r="F25" s="44"/>
      <c r="G25" s="45">
        <v>9024921.4040655307</v>
      </c>
      <c r="H25" s="3"/>
      <c r="I25" s="46">
        <v>23048325.139999997</v>
      </c>
      <c r="J25" s="47">
        <v>29866573.510000002</v>
      </c>
      <c r="K25" s="47">
        <v>-236346092</v>
      </c>
      <c r="L25" s="3"/>
      <c r="M25" s="45">
        <v>12321713.924065534</v>
      </c>
      <c r="N25" s="3"/>
      <c r="O25" s="45">
        <v>51839.629999999306</v>
      </c>
      <c r="P25" s="3"/>
      <c r="Q25" s="46">
        <v>84575.43</v>
      </c>
      <c r="R25" s="48">
        <v>0</v>
      </c>
      <c r="S25" s="48">
        <v>315731.86</v>
      </c>
      <c r="T25" s="48">
        <v>439957.92</v>
      </c>
      <c r="U25" s="48">
        <v>6531323.1600000001</v>
      </c>
      <c r="V25" s="48">
        <v>17058821.449999999</v>
      </c>
      <c r="W25" s="48">
        <v>7424127.6399999997</v>
      </c>
      <c r="X25" s="48">
        <v>69486.89</v>
      </c>
      <c r="Y25" s="45">
        <v>439341.68</v>
      </c>
      <c r="Z25" s="48">
        <v>0</v>
      </c>
      <c r="AA25" s="48">
        <v>0</v>
      </c>
      <c r="AB25" s="45">
        <v>800000</v>
      </c>
      <c r="AC25" s="45">
        <v>33163366.030000001</v>
      </c>
      <c r="AD25" s="2"/>
      <c r="AE25" s="46">
        <v>15329305.880000001</v>
      </c>
      <c r="AF25" s="48">
        <v>19630445.510000002</v>
      </c>
      <c r="AG25" s="47">
        <v>-155143185</v>
      </c>
      <c r="AH25" s="5"/>
      <c r="AI25" s="46">
        <v>7178085.7699999996</v>
      </c>
      <c r="AJ25" s="48">
        <v>9482624.2100000009</v>
      </c>
      <c r="AK25" s="47">
        <v>-77218177</v>
      </c>
      <c r="AL25" s="2"/>
      <c r="AM25" s="46">
        <v>0</v>
      </c>
      <c r="AN25" s="48">
        <v>564200.06000000006</v>
      </c>
      <c r="AO25" s="47">
        <v>-2535801</v>
      </c>
      <c r="AP25" s="2"/>
      <c r="AQ25" s="46">
        <v>540933.49</v>
      </c>
      <c r="AR25" s="48">
        <v>189303.72999999998</v>
      </c>
      <c r="AS25" s="47">
        <v>-1448929</v>
      </c>
      <c r="AT25" s="2"/>
      <c r="AU25" s="3"/>
      <c r="AV25" s="46">
        <v>15329305.880000001</v>
      </c>
      <c r="AW25" s="48">
        <v>19630445.510000002</v>
      </c>
      <c r="AX25" s="47">
        <v>-155143185</v>
      </c>
      <c r="AY25" s="41"/>
      <c r="AZ25" s="46">
        <v>7178085.7699999996</v>
      </c>
      <c r="BA25" s="48">
        <v>9482624.2100000009</v>
      </c>
      <c r="BB25" s="47">
        <v>-77218177</v>
      </c>
      <c r="BC25" s="41"/>
      <c r="BD25" s="46">
        <v>4122.8599999999997</v>
      </c>
      <c r="BE25" s="48">
        <v>5464.54</v>
      </c>
      <c r="BF25" s="47">
        <v>-52848</v>
      </c>
      <c r="BG25" s="41"/>
      <c r="BH25" s="46">
        <v>10576.8</v>
      </c>
      <c r="BI25" s="48">
        <v>2896</v>
      </c>
      <c r="BJ25" s="47">
        <v>-916934</v>
      </c>
      <c r="BK25" s="41"/>
      <c r="BL25" s="46">
        <v>0</v>
      </c>
      <c r="BM25" s="48">
        <v>564200.06000000006</v>
      </c>
      <c r="BN25" s="47">
        <v>-2535801</v>
      </c>
      <c r="BO25" s="41"/>
      <c r="BP25" s="46">
        <v>2306.6</v>
      </c>
      <c r="BQ25" s="48">
        <v>8865.2999999999993</v>
      </c>
      <c r="BR25" s="47">
        <v>-18917</v>
      </c>
      <c r="BS25" s="41"/>
      <c r="BT25" s="46">
        <v>351849.34</v>
      </c>
      <c r="BU25" s="48">
        <v>0</v>
      </c>
      <c r="BV25" s="47">
        <v>-460230</v>
      </c>
      <c r="BW25" s="41"/>
      <c r="BX25" s="46">
        <v>0</v>
      </c>
      <c r="BY25" s="48">
        <v>0</v>
      </c>
      <c r="BZ25" s="48">
        <v>34234.479999999996</v>
      </c>
      <c r="CA25" s="48">
        <v>0</v>
      </c>
      <c r="CB25" s="48">
        <v>0</v>
      </c>
      <c r="CC25" s="48">
        <v>137843.40999999997</v>
      </c>
      <c r="CD25" s="47">
        <v>0</v>
      </c>
      <c r="CE25" s="5"/>
      <c r="CF25" s="46">
        <v>5.49</v>
      </c>
      <c r="CG25" s="46">
        <v>0</v>
      </c>
      <c r="CH25" s="47">
        <v>0</v>
      </c>
      <c r="CI25" s="3"/>
      <c r="CJ25" s="46">
        <v>35.76</v>
      </c>
      <c r="CK25" s="48">
        <v>0</v>
      </c>
      <c r="CL25" s="48">
        <v>0</v>
      </c>
      <c r="CM25" s="48">
        <v>0</v>
      </c>
      <c r="CN25" s="48">
        <v>0</v>
      </c>
      <c r="CO25" s="48">
        <v>435478.26</v>
      </c>
      <c r="CP25" s="48">
        <v>3827.66</v>
      </c>
      <c r="CQ25" s="47">
        <v>0</v>
      </c>
    </row>
    <row r="26" spans="3:95" ht="99.95" customHeight="1" thickBot="1">
      <c r="C26" s="49" t="s">
        <v>17</v>
      </c>
      <c r="D26" s="50"/>
      <c r="E26" s="51"/>
      <c r="F26" s="52"/>
      <c r="G26" s="53">
        <f>+M7</f>
        <v>10111966.554065526</v>
      </c>
      <c r="H26" s="3"/>
      <c r="I26" s="54">
        <f>SUM(I6:I25)</f>
        <v>512235239.98000002</v>
      </c>
      <c r="J26" s="55">
        <f>SUM(J6:J25)</f>
        <v>498091513.98000002</v>
      </c>
      <c r="K26" s="55">
        <f>+K25</f>
        <v>-236346092</v>
      </c>
      <c r="L26" s="3"/>
      <c r="M26" s="53">
        <f t="shared" ref="M26" si="11">+G26+AC26-J26</f>
        <v>12321713.92406553</v>
      </c>
      <c r="N26" s="3"/>
      <c r="O26" s="53">
        <f>+O25</f>
        <v>51839.629999999306</v>
      </c>
      <c r="Q26" s="54">
        <f t="shared" ref="Q26:AC26" si="12">SUM(Q6:Q25)</f>
        <v>875950.67999999993</v>
      </c>
      <c r="R26" s="56">
        <f t="shared" si="12"/>
        <v>10789.869999999999</v>
      </c>
      <c r="S26" s="56">
        <f t="shared" si="12"/>
        <v>8303872.3200000003</v>
      </c>
      <c r="T26" s="56">
        <f t="shared" si="12"/>
        <v>10759218.719999999</v>
      </c>
      <c r="U26" s="56">
        <f t="shared" si="12"/>
        <v>97700397.539999992</v>
      </c>
      <c r="V26" s="56">
        <f t="shared" si="12"/>
        <v>111761397.64</v>
      </c>
      <c r="W26" s="56">
        <f t="shared" si="12"/>
        <v>54088406.890000008</v>
      </c>
      <c r="X26" s="56">
        <f t="shared" si="12"/>
        <v>3148374.36</v>
      </c>
      <c r="Y26" s="53">
        <f t="shared" si="12"/>
        <v>3233728.0400000005</v>
      </c>
      <c r="Z26" s="56">
        <f t="shared" si="12"/>
        <v>5992018.0800000001</v>
      </c>
      <c r="AA26" s="56">
        <f t="shared" si="12"/>
        <v>202682500</v>
      </c>
      <c r="AB26" s="53">
        <f t="shared" si="12"/>
        <v>1744607.21</v>
      </c>
      <c r="AC26" s="53">
        <f t="shared" si="12"/>
        <v>500301261.35000002</v>
      </c>
      <c r="AD26" s="2"/>
      <c r="AE26" s="54">
        <f>SUM(AE6:AE25)</f>
        <v>325956704.57999998</v>
      </c>
      <c r="AF26" s="56">
        <f>SUM(AF6:AF25)</f>
        <v>315709658.50999999</v>
      </c>
      <c r="AG26" s="55">
        <f>+AG25</f>
        <v>-155143185</v>
      </c>
      <c r="AH26" s="5"/>
      <c r="AI26" s="54">
        <f>SUM(AI6:AI25)</f>
        <v>157862764.82000002</v>
      </c>
      <c r="AJ26" s="56">
        <f>SUM(AJ6:AJ25)</f>
        <v>155695839.63000003</v>
      </c>
      <c r="AK26" s="55">
        <f>+AK25</f>
        <v>-77218177</v>
      </c>
      <c r="AL26" s="2"/>
      <c r="AM26" s="54">
        <f>SUM(AM6:AM25)</f>
        <v>20082054.350000001</v>
      </c>
      <c r="AN26" s="56">
        <f>SUM(AN6:AN25)</f>
        <v>18042254.460000001</v>
      </c>
      <c r="AO26" s="55">
        <f>+AO25</f>
        <v>-2535801</v>
      </c>
      <c r="AP26" s="2"/>
      <c r="AQ26" s="54">
        <f>SUM(AQ6:AQ25)</f>
        <v>8333716.2300000014</v>
      </c>
      <c r="AR26" s="56">
        <f>SUM(AR6:AR25)</f>
        <v>8643761.3800000008</v>
      </c>
      <c r="AS26" s="55">
        <f>+AS25</f>
        <v>-1448929</v>
      </c>
      <c r="AT26" s="2"/>
      <c r="AU26" s="3"/>
      <c r="AV26" s="54">
        <f>SUM(AV6:AV25)</f>
        <v>325956704.57999998</v>
      </c>
      <c r="AW26" s="56">
        <f>SUM(AW6:AW25)</f>
        <v>315709658.50999999</v>
      </c>
      <c r="AX26" s="55">
        <f>+AX25</f>
        <v>-155143185</v>
      </c>
      <c r="AY26" s="41"/>
      <c r="AZ26" s="54">
        <f>SUM(AZ6:AZ25)</f>
        <v>157862764.82000002</v>
      </c>
      <c r="BA26" s="56">
        <f>SUM(BA6:BA25)</f>
        <v>155695839.63000003</v>
      </c>
      <c r="BB26" s="55">
        <f>+BB25</f>
        <v>-77218177</v>
      </c>
      <c r="BC26" s="41"/>
      <c r="BD26" s="54">
        <f>SUM(BD6:BD25)</f>
        <v>109455.12999999999</v>
      </c>
      <c r="BE26" s="56">
        <f>SUM(BE6:BE25)</f>
        <v>109338.44999999998</v>
      </c>
      <c r="BF26" s="55">
        <f>+BF25</f>
        <v>-52848</v>
      </c>
      <c r="BG26" s="41"/>
      <c r="BH26" s="54">
        <f>SUM(BH6:BH25)</f>
        <v>1748907.24</v>
      </c>
      <c r="BI26" s="56">
        <f>SUM(BI6:BI25)</f>
        <v>1724591.84</v>
      </c>
      <c r="BJ26" s="55">
        <f>+BJ25</f>
        <v>-916934</v>
      </c>
      <c r="BK26" s="41"/>
      <c r="BL26" s="54">
        <f>SUM(BL6:BL25)</f>
        <v>20082054.350000001</v>
      </c>
      <c r="BM26" s="56">
        <f>SUM(BM6:BM25)</f>
        <v>18042254.460000001</v>
      </c>
      <c r="BN26" s="55">
        <f>+BN25</f>
        <v>-2535801</v>
      </c>
      <c r="BO26" s="41"/>
      <c r="BP26" s="54">
        <f>SUM(BP6:BP25)</f>
        <v>51908.799999999988</v>
      </c>
      <c r="BQ26" s="56">
        <f>SUM(BQ6:BQ25)</f>
        <v>77575.140000000014</v>
      </c>
      <c r="BR26" s="55">
        <f>+BR25</f>
        <v>-18917</v>
      </c>
      <c r="BS26" s="41"/>
      <c r="BT26" s="54">
        <f>SUM(BT6:BT25)</f>
        <v>457723.42000000004</v>
      </c>
      <c r="BU26" s="56">
        <f>SUM(BU6:BU25)</f>
        <v>766534.30999999994</v>
      </c>
      <c r="BV26" s="55">
        <f>+BV25</f>
        <v>-460230</v>
      </c>
      <c r="BW26" s="41"/>
      <c r="BX26" s="54">
        <f t="shared" ref="BX26:CD26" si="13">SUM(BX6:BX25)</f>
        <v>1669.65</v>
      </c>
      <c r="BY26" s="56">
        <f t="shared" si="13"/>
        <v>0</v>
      </c>
      <c r="BZ26" s="56">
        <f t="shared" si="13"/>
        <v>778652.24999999988</v>
      </c>
      <c r="CA26" s="56">
        <f t="shared" si="13"/>
        <v>0</v>
      </c>
      <c r="CB26" s="56">
        <f t="shared" si="13"/>
        <v>1119911.6000000001</v>
      </c>
      <c r="CC26" s="56">
        <f t="shared" si="13"/>
        <v>2651802.36</v>
      </c>
      <c r="CD26" s="55">
        <f t="shared" si="13"/>
        <v>1413685.780000001</v>
      </c>
      <c r="CE26" s="1"/>
      <c r="CF26" s="54">
        <f>SUM(CF6:CF25)</f>
        <v>114.37999999999998</v>
      </c>
      <c r="CG26" s="54">
        <f>SUM(CG6:CG25)</f>
        <v>0</v>
      </c>
      <c r="CH26" s="55">
        <f>SUM(CH6:CH25)</f>
        <v>89.42000000001164</v>
      </c>
      <c r="CI26" s="3"/>
      <c r="CJ26" s="54">
        <f t="shared" ref="CJ26:CQ26" si="14">SUM(CJ6:CJ25)</f>
        <v>440.32999999999993</v>
      </c>
      <c r="CK26" s="56">
        <f t="shared" si="14"/>
        <v>0</v>
      </c>
      <c r="CL26" s="56">
        <f t="shared" si="14"/>
        <v>0</v>
      </c>
      <c r="CM26" s="56">
        <f t="shared" si="14"/>
        <v>882185.3</v>
      </c>
      <c r="CN26" s="56">
        <f t="shared" si="14"/>
        <v>0</v>
      </c>
      <c r="CO26" s="56">
        <f t="shared" si="14"/>
        <v>1630519.89</v>
      </c>
      <c r="CP26" s="56">
        <f t="shared" si="14"/>
        <v>3827.66</v>
      </c>
      <c r="CQ26" s="55">
        <f t="shared" si="14"/>
        <v>716754.86</v>
      </c>
    </row>
    <row r="27" spans="3:95" ht="99.95" customHeight="1"/>
    <row r="28" spans="3:95" ht="99.95" customHeight="1"/>
    <row r="29" spans="3:95" ht="99.95" customHeight="1"/>
    <row r="30" spans="3:95" ht="99.95" customHeight="1"/>
    <row r="31" spans="3:95" ht="99.95" customHeight="1"/>
    <row r="32" spans="3:95" ht="99.95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  <row r="44" ht="20.100000000000001" customHeight="1"/>
    <row r="45" ht="20.100000000000001" customHeight="1"/>
    <row r="46" ht="20.100000000000001" customHeight="1"/>
    <row r="47" ht="20.100000000000001" customHeight="1"/>
    <row r="48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</sheetData>
  <mergeCells count="35">
    <mergeCell ref="I4:K4"/>
    <mergeCell ref="BX1:BX2"/>
    <mergeCell ref="CA1:CA2"/>
    <mergeCell ref="CB1:CB2"/>
    <mergeCell ref="Q4:AC4"/>
    <mergeCell ref="AE4:AS4"/>
    <mergeCell ref="AV4:CD4"/>
    <mergeCell ref="AW1:AW2"/>
    <mergeCell ref="BA1:BA2"/>
    <mergeCell ref="BE1:BE2"/>
    <mergeCell ref="BI1:BI2"/>
    <mergeCell ref="CF4:CH4"/>
    <mergeCell ref="CJ4:CQ4"/>
    <mergeCell ref="BL5:BN5"/>
    <mergeCell ref="BP5:BR5"/>
    <mergeCell ref="BQ1:BQ2"/>
    <mergeCell ref="BU1:BU2"/>
    <mergeCell ref="BY1:BY2"/>
    <mergeCell ref="CC1:CC2"/>
    <mergeCell ref="CJ3:CQ3"/>
    <mergeCell ref="BM1:BM2"/>
    <mergeCell ref="BT5:BV5"/>
    <mergeCell ref="CG5:CH5"/>
    <mergeCell ref="CJ5:CQ5"/>
    <mergeCell ref="C7:E7"/>
    <mergeCell ref="AQ5:AS5"/>
    <mergeCell ref="AV5:AX5"/>
    <mergeCell ref="AZ5:BB5"/>
    <mergeCell ref="BD5:BF5"/>
    <mergeCell ref="BH5:BJ5"/>
    <mergeCell ref="I5:J5"/>
    <mergeCell ref="Q5:W5"/>
    <mergeCell ref="AE5:AG5"/>
    <mergeCell ref="AI5:AK5"/>
    <mergeCell ref="AM5:AO5"/>
  </mergeCells>
  <pageMargins left="0.51181102362204722" right="0.51181102362204722" top="0.78740157480314965" bottom="0.78740157480314965" header="0.31496062992125984" footer="0.31496062992125984"/>
  <pageSetup paperSize="9" scale="3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sistema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Sptrans</dc:creator>
  <cp:lastModifiedBy>Sptrans</cp:lastModifiedBy>
  <cp:lastPrinted>2017-01-26T18:56:54Z</cp:lastPrinted>
  <dcterms:created xsi:type="dcterms:W3CDTF">2016-12-06T17:33:57Z</dcterms:created>
  <dcterms:modified xsi:type="dcterms:W3CDTF">2017-03-03T18:04:37Z</dcterms:modified>
</cp:coreProperties>
</file>