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Permissao-dez17" sheetId="1" r:id="rId1"/>
  </sheets>
  <externalReferences>
    <externalReference r:id="rId4"/>
  </externalReferences>
  <definedNames>
    <definedName name="_xlnm.Print_Titles" localSheetId="0">'Permissao-dez17'!$1:$6</definedName>
  </definedNames>
  <calcPr fullCalcOnLoad="1"/>
</workbook>
</file>

<file path=xl/sharedStrings.xml><?xml version="1.0" encoding="utf-8"?>
<sst xmlns="http://schemas.openxmlformats.org/spreadsheetml/2006/main" count="124" uniqueCount="122">
  <si>
    <t>DEMONSTRATIVO DE REMUNERAÇÃO DO SUBSISTEMA LOCAL</t>
  </si>
  <si>
    <t>OPERAÇÃO DE 01 A 31/12/17 - VENCIMENTO 08/12/17 A 08/01/18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</si>
  <si>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</si>
  <si>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</si>
  <si>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</si>
  <si>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</si>
  <si>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</si>
  <si>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</si>
  <si>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Qualibus Qualidade em Transporte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</si>
  <si>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</si>
  <si>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</si>
  <si>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</si>
  <si>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</si>
  <si>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</si>
  <si>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</si>
  <si>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</si>
  <si>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</si>
  <si>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</si>
  <si>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</si>
  <si>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</si>
  <si>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</si>
  <si>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Átea 4.0</t>
  </si>
  <si>
    <t>Átea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</si>
  <si>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</si>
  <si>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</si>
  <si>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</si>
  <si>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</si>
  <si>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</si>
  <si>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</si>
  <si>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</si>
  <si>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</si>
  <si>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</si>
  <si>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</si>
  <si>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</si>
  <si>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</si>
  <si>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</si>
  <si>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</si>
  <si>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</si>
  <si>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</si>
  <si>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</si>
  <si>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</si>
  <si>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</si>
  <si>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</si>
  <si>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</si>
  <si>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</si>
  <si>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</si>
  <si>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</si>
  <si>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</si>
  <si>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</si>
  <si>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</si>
  <si>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</si>
  <si>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</si>
  <si>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</si>
  <si>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</si>
  <si>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</si>
  <si>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</si>
  <si>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</si>
  <si>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</si>
  <si>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</si>
  <si>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</si>
  <si>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</si>
  <si>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</si>
  <si>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</si>
  <si>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</si>
  <si>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</si>
  <si>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</si>
  <si>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</si>
  <si>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</si>
  <si>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</si>
  <si>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</si>
  <si>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</si>
  <si>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</si>
  <si>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</si>
  <si>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</si>
  <si>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5.2.9. Ajuste de Remuneração Previsto Contratualmente  Ar-condicionado (+)</t>
    </r>
    <r>
      <rPr>
        <vertAlign val="superscript"/>
        <sz val="12"/>
        <rFont val="Calibri"/>
        <family val="2"/>
      </rPr>
      <t>(2)</t>
    </r>
  </si>
  <si>
    <r>
      <t>5.2.9. Ajuste de Remuneração Previsto Contratualmente  Ar-condicionado  (-)</t>
    </r>
    <r>
      <rPr>
        <vertAlign val="superscript"/>
        <sz val="12"/>
        <rFont val="Calibri"/>
        <family val="2"/>
      </rPr>
      <t>(2)</t>
    </r>
  </si>
  <si>
    <r>
      <t>5.2.10. Revisão do Ajuste de Remuneração Previsto Contratualmente</t>
    </r>
    <r>
      <rPr>
        <vertAlign val="superscript"/>
        <sz val="12"/>
        <rFont val="Calibri"/>
        <family val="2"/>
      </rPr>
      <t>(3)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</si>
  <si>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(4)</t>
    </r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</si>
  <si>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</si>
  <si>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</si>
  <si>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</si>
  <si>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</si>
  <si>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</si>
  <si>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</si>
  <si>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</si>
  <si>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</si>
  <si>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</si>
  <si>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Movebuss 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</si>
  <si>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</si>
  <si>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</si>
  <si>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</si>
  <si>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</si>
  <si>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</si>
  <si>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</si>
  <si>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(5)</t>
    </r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</si>
  <si>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</si>
  <si>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</si>
  <si>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</si>
  <si>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</si>
  <si>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</si>
  <si>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</si>
  <si>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</si>
  <si>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</si>
  <si>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</si>
  <si>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</si>
  <si>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</si>
  <si>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</si>
  <si>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</si>
  <si>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</t>
  </si>
  <si>
    <t xml:space="preserve">(1) Ajuste de remuneração, previsto contratualmente, períodos de 25/10 a 23/11/17; de 24/11 a 20/12 e ajuste anual período de 05/12/16 a 20/12/17(vencimento em 2017).
</t>
  </si>
  <si>
    <t>(2) Revisão remuneração ar-condicionado, períodos de 25/10 a 23/11/17; 04/05 a 24/08/17 e de 24/11 a 20/12/17.</t>
  </si>
  <si>
    <t>(3) Revisão ajuste de remunerção, período de 25/10 a 23/11/17  e de 04/05 a 24/08/17.</t>
  </si>
  <si>
    <t>(4) Revisões:</t>
  </si>
  <si>
    <t>- de passageiros transportados, período de 12 a 21/11/17, área 3.1, total de 65.363 passageiros.</t>
  </si>
  <si>
    <t>- de passageiros transportados período de 22 a 30/11/17, total de 14.086 passageiros.</t>
  </si>
  <si>
    <t xml:space="preserve">- de passageiros transportados, dia 12/12/17, área 3.1, total de 2.285 passgeiros. </t>
  </si>
  <si>
    <t>-  de passageiros transportados, período de 01 a 12/12/17, área 3.1, total de 29.535 passageiros.</t>
  </si>
  <si>
    <t>- de passageiros transportados, período de 15/05 a 04/08/17, total de 290.026 passageiros.</t>
  </si>
  <si>
    <t>- de passageiros transportados, mês de novembro/17, total de 879.029 passageiros.</t>
  </si>
  <si>
    <t>- linhas noturnas (rede da madrugada), meses de maio, junho e julho/17.</t>
  </si>
  <si>
    <t>- de tarifa nominal, reequilíbrio e validdor, período de 04/07 a 07/09/17, área 5.0. Remuneração rede da madrugada, linhas noturnas, mês de novembro/17, todas as áreas.</t>
  </si>
  <si>
    <t>(5)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</si>
</sst>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31" borderId="0" applyNumberFormat="0" applyBorder="0" applyAlignment="0" applyProtection="0"/>
    <xf numFmtId="1" fontId="21" fillId="0" borderId="0" applyBorder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6" fillId="21" borderId="5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" fontId="22" fillId="33" borderId="10" xfId="48" applyFont="1" applyFill="1" applyBorder="1" applyAlignment="1">
      <alignment horizontal="left" vertical="center"/>
      <protection/>
    </xf>
    <xf numFmtId="44" fontId="22" fillId="33" borderId="10" xfId="45" applyFont="1" applyFill="1" applyBorder="1" applyAlignment="1">
      <alignment vertical="center"/>
    </xf>
    <xf numFmtId="1" fontId="22" fillId="33" borderId="10" xfId="48" applyFont="1" applyFill="1" applyBorder="1" applyAlignment="1">
      <alignment vertical="center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indent="1"/>
    </xf>
    <xf numFmtId="165" fontId="45" fillId="0" borderId="13" xfId="52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indent="2"/>
    </xf>
    <xf numFmtId="165" fontId="45" fillId="0" borderId="15" xfId="52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 indent="3"/>
    </xf>
    <xf numFmtId="165" fontId="45" fillId="0" borderId="15" xfId="52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horizontal="left" vertical="center" indent="4"/>
    </xf>
    <xf numFmtId="0" fontId="23" fillId="0" borderId="15" xfId="0" applyFont="1" applyFill="1" applyBorder="1" applyAlignment="1">
      <alignment horizontal="left" vertical="center" indent="3"/>
    </xf>
    <xf numFmtId="0" fontId="45" fillId="0" borderId="15" xfId="0" applyFont="1" applyFill="1" applyBorder="1" applyAlignment="1">
      <alignment horizontal="left" vertical="center" indent="2"/>
    </xf>
    <xf numFmtId="165" fontId="45" fillId="0" borderId="15" xfId="0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horizontal="left" vertical="center" indent="1"/>
    </xf>
    <xf numFmtId="164" fontId="45" fillId="0" borderId="15" xfId="52" applyFont="1" applyFill="1" applyBorder="1" applyAlignment="1">
      <alignment vertical="center"/>
    </xf>
    <xf numFmtId="166" fontId="45" fillId="0" borderId="15" xfId="45" applyNumberFormat="1" applyFont="1" applyFill="1" applyBorder="1" applyAlignment="1">
      <alignment horizontal="center" vertical="center"/>
    </xf>
    <xf numFmtId="164" fontId="46" fillId="0" borderId="15" xfId="45" applyNumberFormat="1" applyFont="1" applyFill="1" applyBorder="1" applyAlignment="1">
      <alignment vertical="center"/>
    </xf>
    <xf numFmtId="164" fontId="45" fillId="0" borderId="15" xfId="45" applyNumberFormat="1" applyFont="1" applyFill="1" applyBorder="1" applyAlignment="1">
      <alignment vertical="center"/>
    </xf>
    <xf numFmtId="0" fontId="45" fillId="34" borderId="15" xfId="0" applyFont="1" applyFill="1" applyBorder="1" applyAlignment="1">
      <alignment horizontal="left" vertical="center" indent="2"/>
    </xf>
    <xf numFmtId="164" fontId="46" fillId="34" borderId="15" xfId="52" applyFont="1" applyFill="1" applyBorder="1" applyAlignment="1">
      <alignment vertical="center"/>
    </xf>
    <xf numFmtId="0" fontId="45" fillId="34" borderId="15" xfId="0" applyFont="1" applyFill="1" applyBorder="1" applyAlignment="1">
      <alignment vertical="center"/>
    </xf>
    <xf numFmtId="164" fontId="45" fillId="34" borderId="15" xfId="52" applyFont="1" applyFill="1" applyBorder="1" applyAlignment="1">
      <alignment vertical="center"/>
    </xf>
    <xf numFmtId="0" fontId="45" fillId="34" borderId="15" xfId="0" applyFont="1" applyFill="1" applyBorder="1" applyAlignment="1">
      <alignment horizontal="left" vertical="center" indent="1"/>
    </xf>
    <xf numFmtId="44" fontId="45" fillId="34" borderId="15" xfId="45" applyFont="1" applyFill="1" applyBorder="1" applyAlignment="1">
      <alignment horizontal="center" vertical="center"/>
    </xf>
    <xf numFmtId="167" fontId="45" fillId="0" borderId="15" xfId="45" applyNumberFormat="1" applyFont="1" applyFill="1" applyBorder="1" applyAlignment="1">
      <alignment horizontal="center" vertical="center"/>
    </xf>
    <xf numFmtId="165" fontId="45" fillId="34" borderId="15" xfId="52" applyNumberFormat="1" applyFont="1" applyFill="1" applyBorder="1" applyAlignment="1">
      <alignment vertical="center"/>
    </xf>
    <xf numFmtId="0" fontId="45" fillId="35" borderId="15" xfId="0" applyFont="1" applyFill="1" applyBorder="1" applyAlignment="1">
      <alignment horizontal="left" vertical="center" indent="1"/>
    </xf>
    <xf numFmtId="44" fontId="45" fillId="35" borderId="15" xfId="45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 indent="3"/>
    </xf>
    <xf numFmtId="0" fontId="45" fillId="0" borderId="15" xfId="0" applyFont="1" applyFill="1" applyBorder="1" applyAlignment="1">
      <alignment vertical="center"/>
    </xf>
    <xf numFmtId="44" fontId="45" fillId="0" borderId="15" xfId="45" applyFont="1" applyFill="1" applyBorder="1" applyAlignment="1">
      <alignment horizontal="center" vertical="center"/>
    </xf>
    <xf numFmtId="167" fontId="45" fillId="0" borderId="15" xfId="45" applyNumberFormat="1" applyFont="1" applyFill="1" applyBorder="1" applyAlignment="1">
      <alignment vertical="center"/>
    </xf>
    <xf numFmtId="164" fontId="45" fillId="0" borderId="15" xfId="52" applyFont="1" applyFill="1" applyBorder="1" applyAlignment="1">
      <alignment horizontal="center" vertical="center"/>
    </xf>
    <xf numFmtId="164" fontId="45" fillId="0" borderId="15" xfId="45" applyNumberFormat="1" applyFont="1" applyFill="1" applyBorder="1" applyAlignment="1">
      <alignment horizontal="center" vertical="center"/>
    </xf>
    <xf numFmtId="164" fontId="45" fillId="0" borderId="15" xfId="52" applyFont="1" applyFill="1" applyBorder="1" applyAlignment="1">
      <alignment horizontal="left" vertical="center" indent="2"/>
    </xf>
    <xf numFmtId="0" fontId="0" fillId="0" borderId="15" xfId="0" applyFill="1" applyBorder="1" applyAlignment="1">
      <alignment horizontal="left" vertical="center" indent="2"/>
    </xf>
    <xf numFmtId="0" fontId="46" fillId="0" borderId="15" xfId="0" applyFont="1" applyFill="1" applyBorder="1" applyAlignment="1">
      <alignment vertical="center"/>
    </xf>
    <xf numFmtId="44" fontId="45" fillId="0" borderId="15" xfId="45" applyFont="1" applyFill="1" applyBorder="1" applyAlignment="1">
      <alignment vertical="center"/>
    </xf>
    <xf numFmtId="44" fontId="0" fillId="0" borderId="0" xfId="0" applyNumberFormat="1" applyAlignment="1">
      <alignment/>
    </xf>
    <xf numFmtId="0" fontId="45" fillId="0" borderId="12" xfId="0" applyFont="1" applyFill="1" applyBorder="1" applyAlignment="1">
      <alignment horizontal="left" vertical="center" indent="2"/>
    </xf>
    <xf numFmtId="0" fontId="45" fillId="0" borderId="12" xfId="0" applyFont="1" applyFill="1" applyBorder="1" applyAlignment="1">
      <alignment vertical="center"/>
    </xf>
    <xf numFmtId="164" fontId="45" fillId="0" borderId="12" xfId="52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indent="2"/>
    </xf>
    <xf numFmtId="164" fontId="0" fillId="0" borderId="15" xfId="45" applyNumberFormat="1" applyFont="1" applyBorder="1" applyAlignment="1">
      <alignment vertical="center"/>
    </xf>
    <xf numFmtId="164" fontId="0" fillId="0" borderId="15" xfId="45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45" fillId="0" borderId="15" xfId="45" applyFont="1" applyBorder="1" applyAlignment="1">
      <alignment vertical="center"/>
    </xf>
    <xf numFmtId="164" fontId="45" fillId="0" borderId="15" xfId="45" applyNumberFormat="1" applyFont="1" applyBorder="1" applyAlignment="1">
      <alignment vertical="center"/>
    </xf>
    <xf numFmtId="164" fontId="46" fillId="0" borderId="15" xfId="45" applyNumberFormat="1" applyFont="1" applyBorder="1" applyAlignment="1">
      <alignment vertical="center"/>
    </xf>
    <xf numFmtId="44" fontId="45" fillId="0" borderId="12" xfId="45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indent="2"/>
    </xf>
    <xf numFmtId="164" fontId="45" fillId="0" borderId="13" xfId="45" applyNumberFormat="1" applyFont="1" applyBorder="1" applyAlignment="1">
      <alignment vertical="center"/>
    </xf>
    <xf numFmtId="164" fontId="45" fillId="0" borderId="13" xfId="45" applyNumberFormat="1" applyFont="1" applyFill="1" applyBorder="1" applyAlignment="1">
      <alignment vertical="center"/>
    </xf>
    <xf numFmtId="168" fontId="45" fillId="0" borderId="15" xfId="52" applyNumberFormat="1" applyFont="1" applyBorder="1" applyAlignment="1">
      <alignment vertical="center"/>
    </xf>
    <xf numFmtId="168" fontId="45" fillId="0" borderId="15" xfId="52" applyNumberFormat="1" applyFont="1" applyFill="1" applyBorder="1" applyAlignment="1">
      <alignment vertical="center"/>
    </xf>
    <xf numFmtId="44" fontId="46" fillId="0" borderId="15" xfId="45" applyFont="1" applyFill="1" applyBorder="1" applyAlignment="1">
      <alignment vertical="center"/>
    </xf>
    <xf numFmtId="168" fontId="45" fillId="0" borderId="12" xfId="52" applyNumberFormat="1" applyFont="1" applyBorder="1" applyAlignment="1">
      <alignment vertical="center"/>
    </xf>
    <xf numFmtId="168" fontId="45" fillId="0" borderId="12" xfId="52" applyNumberFormat="1" applyFont="1" applyFill="1" applyBorder="1" applyAlignment="1">
      <alignment vertical="center"/>
    </xf>
    <xf numFmtId="167" fontId="45" fillId="0" borderId="12" xfId="45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168" fontId="45" fillId="0" borderId="0" xfId="52" applyNumberFormat="1" applyFont="1" applyBorder="1" applyAlignment="1">
      <alignment vertical="center"/>
    </xf>
    <xf numFmtId="168" fontId="45" fillId="0" borderId="0" xfId="52" applyNumberFormat="1" applyFont="1" applyFill="1" applyBorder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23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0" fillId="0" borderId="0" xfId="0" applyFill="1" applyAlignment="1" quotePrefix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2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2332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87025" y="2332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dez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217"/>
      <sheetName val="021217"/>
      <sheetName val="031217"/>
      <sheetName val="041217"/>
      <sheetName val="051217"/>
      <sheetName val="061217"/>
      <sheetName val="071217"/>
      <sheetName val="081217"/>
      <sheetName val="091217"/>
      <sheetName val="101217"/>
      <sheetName val="111217"/>
      <sheetName val="121217"/>
      <sheetName val="131217"/>
      <sheetName val="141217"/>
      <sheetName val="151217"/>
      <sheetName val="161217"/>
      <sheetName val="171217"/>
      <sheetName val="181217"/>
      <sheetName val="191217"/>
      <sheetName val="201217"/>
      <sheetName val="211217"/>
      <sheetName val="221217"/>
      <sheetName val="231217"/>
      <sheetName val="241217"/>
      <sheetName val="251217"/>
      <sheetName val="261217"/>
      <sheetName val="271217"/>
      <sheetName val="281217"/>
      <sheetName val="291217"/>
      <sheetName val="301217"/>
      <sheetName val="311217"/>
      <sheetName val="soma dez"/>
      <sheetName val="Permissao-dez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/>
  <dimension ref="A1:Z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2" customWidth="1"/>
    <col min="2" max="3" width="18.25390625" style="2" customWidth="1"/>
    <col min="4" max="4" width="17.125" style="2" customWidth="1"/>
    <col min="5" max="5" width="15.75390625" style="2" customWidth="1"/>
    <col min="6" max="6" width="17.875" style="2" customWidth="1"/>
    <col min="7" max="7" width="17.50390625" style="2" customWidth="1"/>
    <col min="8" max="9" width="17.00390625" style="2" customWidth="1"/>
    <col min="10" max="10" width="19.125" style="2" customWidth="1"/>
    <col min="11" max="11" width="17.25390625" style="2" customWidth="1"/>
    <col min="12" max="12" width="16.875" style="2" customWidth="1"/>
    <col min="13" max="13" width="17.375" style="2" customWidth="1"/>
    <col min="14" max="14" width="17.625" style="2" bestFit="1" customWidth="1"/>
    <col min="15" max="15" width="20.125" style="2" bestFit="1" customWidth="1"/>
    <col min="16" max="16" width="9.00390625" style="2" customWidth="1"/>
    <col min="17" max="17" width="9.375" style="2" bestFit="1" customWidth="1"/>
    <col min="18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5"/>
      <c r="C3" s="4" t="s">
        <v>2</v>
      </c>
      <c r="D3" s="6">
        <v>3.8</v>
      </c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8.75" customHeight="1">
      <c r="A4" s="8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5</v>
      </c>
    </row>
    <row r="5" spans="1:15" ht="42" customHeight="1">
      <c r="A5" s="8"/>
      <c r="B5" s="10" t="s">
        <v>6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13</v>
      </c>
      <c r="M5" s="10" t="s">
        <v>15</v>
      </c>
      <c r="N5" s="10" t="s">
        <v>16</v>
      </c>
      <c r="O5" s="8"/>
    </row>
    <row r="6" spans="1:15" ht="20.25" customHeight="1">
      <c r="A6" s="8"/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2" t="s">
        <v>23</v>
      </c>
      <c r="I6" s="12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8"/>
    </row>
    <row r="7" spans="1:26" ht="18.75" customHeight="1">
      <c r="A7" s="13" t="s">
        <v>30</v>
      </c>
      <c r="B7" s="14">
        <f>B8+B20+B24</f>
        <v>12626039</v>
      </c>
      <c r="C7" s="14">
        <f>C8+C20+C24</f>
        <v>9098559</v>
      </c>
      <c r="D7" s="14">
        <f>D8+D20+D24</f>
        <v>9833929</v>
      </c>
      <c r="E7" s="14">
        <f>E8+E20+E24</f>
        <v>1294382</v>
      </c>
      <c r="F7" s="14">
        <f aca="true" t="shared" si="0" ref="F7:N7">F8+F20+F24</f>
        <v>8352996</v>
      </c>
      <c r="G7" s="14">
        <f t="shared" si="0"/>
        <v>12679473</v>
      </c>
      <c r="H7" s="14">
        <f>H8+H20+H24</f>
        <v>8811991</v>
      </c>
      <c r="I7" s="14">
        <f>I8+I20+I24</f>
        <v>2458744</v>
      </c>
      <c r="J7" s="14">
        <f>J8+J20+J24</f>
        <v>10714861</v>
      </c>
      <c r="K7" s="14">
        <f>K8+K20+K24</f>
        <v>7682350</v>
      </c>
      <c r="L7" s="14">
        <f>L8+L20+L24</f>
        <v>9664507</v>
      </c>
      <c r="M7" s="14">
        <f t="shared" si="0"/>
        <v>3612882</v>
      </c>
      <c r="N7" s="14">
        <f t="shared" si="0"/>
        <v>2209064</v>
      </c>
      <c r="O7" s="14">
        <f>+O8+O20+O24</f>
        <v>99039777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5" t="s">
        <v>31</v>
      </c>
      <c r="B8" s="16">
        <f>+B9+B12+B16</f>
        <v>5802772</v>
      </c>
      <c r="C8" s="16">
        <f>+C9+C12+C16</f>
        <v>4446771</v>
      </c>
      <c r="D8" s="16">
        <f>+D9+D12+D16</f>
        <v>5175519</v>
      </c>
      <c r="E8" s="16">
        <f>+E9+E12+E16</f>
        <v>617951</v>
      </c>
      <c r="F8" s="16">
        <f aca="true" t="shared" si="1" ref="F8:N8">+F9+F12+F16</f>
        <v>4124246</v>
      </c>
      <c r="G8" s="16">
        <f t="shared" si="1"/>
        <v>6306837</v>
      </c>
      <c r="H8" s="16">
        <f>+H9+H12+H16</f>
        <v>4244032</v>
      </c>
      <c r="I8" s="16">
        <f>+I9+I12+I16</f>
        <v>1212887</v>
      </c>
      <c r="J8" s="16">
        <f>+J9+J12+J16</f>
        <v>5317622</v>
      </c>
      <c r="K8" s="16">
        <f>+K9+K12+K16</f>
        <v>3844542</v>
      </c>
      <c r="L8" s="16">
        <f>+L9+L12+L16</f>
        <v>4533487</v>
      </c>
      <c r="M8" s="16">
        <f t="shared" si="1"/>
        <v>1900070</v>
      </c>
      <c r="N8" s="16">
        <f t="shared" si="1"/>
        <v>1218104</v>
      </c>
      <c r="O8" s="16">
        <f>SUM(B8:N8)</f>
        <v>48744840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7" t="s">
        <v>32</v>
      </c>
      <c r="B9" s="18">
        <v>705988</v>
      </c>
      <c r="C9" s="18">
        <v>683052</v>
      </c>
      <c r="D9" s="18">
        <v>555317</v>
      </c>
      <c r="E9" s="18">
        <v>64502</v>
      </c>
      <c r="F9" s="18">
        <v>458614</v>
      </c>
      <c r="G9" s="18">
        <v>767911</v>
      </c>
      <c r="H9" s="18">
        <v>651865</v>
      </c>
      <c r="I9" s="18">
        <v>184947</v>
      </c>
      <c r="J9" s="18">
        <v>446047</v>
      </c>
      <c r="K9" s="18">
        <v>543682</v>
      </c>
      <c r="L9" s="18">
        <v>457005</v>
      </c>
      <c r="M9" s="18">
        <v>255799</v>
      </c>
      <c r="N9" s="18">
        <v>173051</v>
      </c>
      <c r="O9" s="16">
        <f aca="true" t="shared" si="2" ref="O9:O19">SUM(B9:N9)</f>
        <v>5947780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9" t="s">
        <v>33</v>
      </c>
      <c r="B10" s="18">
        <f>+B9-B11</f>
        <v>705988</v>
      </c>
      <c r="C10" s="18">
        <f>+C9-C11</f>
        <v>683052</v>
      </c>
      <c r="D10" s="18">
        <f>+D9-D11</f>
        <v>555317</v>
      </c>
      <c r="E10" s="18">
        <f>+E9-E11</f>
        <v>64502</v>
      </c>
      <c r="F10" s="18">
        <f aca="true" t="shared" si="3" ref="F10:N10">+F9-F11</f>
        <v>458614</v>
      </c>
      <c r="G10" s="18">
        <f t="shared" si="3"/>
        <v>767911</v>
      </c>
      <c r="H10" s="18">
        <f>+H9-H11</f>
        <v>651865</v>
      </c>
      <c r="I10" s="18">
        <f>+I9-I11</f>
        <v>184947</v>
      </c>
      <c r="J10" s="18">
        <f>+J9-J11</f>
        <v>446047</v>
      </c>
      <c r="K10" s="18">
        <f>+K9-K11</f>
        <v>543682</v>
      </c>
      <c r="L10" s="18">
        <f>+L9-L11</f>
        <v>457005</v>
      </c>
      <c r="M10" s="18">
        <f t="shared" si="3"/>
        <v>255799</v>
      </c>
      <c r="N10" s="18">
        <f t="shared" si="3"/>
        <v>173051</v>
      </c>
      <c r="O10" s="16">
        <f t="shared" si="2"/>
        <v>5947780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9" t="s">
        <v>34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6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20" t="s">
        <v>35</v>
      </c>
      <c r="B12" s="18">
        <f>B13+B14+B15</f>
        <v>4819488</v>
      </c>
      <c r="C12" s="18">
        <f>C13+C14+C15</f>
        <v>3569717</v>
      </c>
      <c r="D12" s="18">
        <f>D13+D14+D15</f>
        <v>4392562</v>
      </c>
      <c r="E12" s="18">
        <f>E13+E14+E15</f>
        <v>527349</v>
      </c>
      <c r="F12" s="18">
        <f aca="true" t="shared" si="4" ref="F12:N12">F13+F14+F15</f>
        <v>3474891</v>
      </c>
      <c r="G12" s="18">
        <f t="shared" si="4"/>
        <v>5225730</v>
      </c>
      <c r="H12" s="18">
        <f>H13+H14+H15</f>
        <v>3404409</v>
      </c>
      <c r="I12" s="18">
        <f>I13+I14+I15</f>
        <v>972359</v>
      </c>
      <c r="J12" s="18">
        <f>J13+J14+J15</f>
        <v>4606958</v>
      </c>
      <c r="K12" s="18">
        <f>K13+K14+K15</f>
        <v>3125085</v>
      </c>
      <c r="L12" s="18">
        <f>L13+L14+L15</f>
        <v>3836761</v>
      </c>
      <c r="M12" s="18">
        <f t="shared" si="4"/>
        <v>1564337</v>
      </c>
      <c r="N12" s="18">
        <f t="shared" si="4"/>
        <v>1001136</v>
      </c>
      <c r="O12" s="16">
        <f t="shared" si="2"/>
        <v>40520782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9" t="s">
        <v>36</v>
      </c>
      <c r="B13" s="18">
        <v>2428170</v>
      </c>
      <c r="C13" s="18">
        <v>1833444</v>
      </c>
      <c r="D13" s="18">
        <v>2156916</v>
      </c>
      <c r="E13" s="18">
        <v>270909</v>
      </c>
      <c r="F13" s="18">
        <v>1714726</v>
      </c>
      <c r="G13" s="18">
        <v>2612967</v>
      </c>
      <c r="H13" s="18">
        <v>1781334</v>
      </c>
      <c r="I13" s="18">
        <v>512272</v>
      </c>
      <c r="J13" s="18">
        <v>2377874</v>
      </c>
      <c r="K13" s="18">
        <v>1556219</v>
      </c>
      <c r="L13" s="18">
        <v>1898673</v>
      </c>
      <c r="M13" s="18">
        <v>755959</v>
      </c>
      <c r="N13" s="18">
        <v>470995</v>
      </c>
      <c r="O13" s="16">
        <f t="shared" si="2"/>
        <v>20370458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9" t="s">
        <v>37</v>
      </c>
      <c r="B14" s="18">
        <v>2311356</v>
      </c>
      <c r="C14" s="18">
        <v>1645252</v>
      </c>
      <c r="D14" s="18">
        <v>2181652</v>
      </c>
      <c r="E14" s="18">
        <v>245406</v>
      </c>
      <c r="F14" s="18">
        <v>1692544</v>
      </c>
      <c r="G14" s="18">
        <v>2478409</v>
      </c>
      <c r="H14" s="18">
        <v>1555283</v>
      </c>
      <c r="I14" s="18">
        <v>439238</v>
      </c>
      <c r="J14" s="18">
        <v>2176094</v>
      </c>
      <c r="K14" s="18">
        <v>1509851</v>
      </c>
      <c r="L14" s="18">
        <v>1883397</v>
      </c>
      <c r="M14" s="18">
        <v>778548</v>
      </c>
      <c r="N14" s="18">
        <v>514670</v>
      </c>
      <c r="O14" s="16">
        <f t="shared" si="2"/>
        <v>19411700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9" t="s">
        <v>38</v>
      </c>
      <c r="B15" s="18">
        <v>79962</v>
      </c>
      <c r="C15" s="18">
        <v>91021</v>
      </c>
      <c r="D15" s="18">
        <v>53994</v>
      </c>
      <c r="E15" s="18">
        <v>11034</v>
      </c>
      <c r="F15" s="18">
        <v>67621</v>
      </c>
      <c r="G15" s="18">
        <v>134354</v>
      </c>
      <c r="H15" s="18">
        <v>67792</v>
      </c>
      <c r="I15" s="18">
        <v>20849</v>
      </c>
      <c r="J15" s="18">
        <v>52990</v>
      </c>
      <c r="K15" s="18">
        <v>59015</v>
      </c>
      <c r="L15" s="18">
        <v>54691</v>
      </c>
      <c r="M15" s="18">
        <v>29830</v>
      </c>
      <c r="N15" s="18">
        <v>15471</v>
      </c>
      <c r="O15" s="16">
        <f t="shared" si="2"/>
        <v>738624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20" t="s">
        <v>39</v>
      </c>
      <c r="B16" s="18">
        <f>B17+B18+B19</f>
        <v>277296</v>
      </c>
      <c r="C16" s="18">
        <f>C17+C18+C19</f>
        <v>194002</v>
      </c>
      <c r="D16" s="18">
        <f>D17+D18+D19</f>
        <v>227640</v>
      </c>
      <c r="E16" s="18">
        <f>E17+E18+E19</f>
        <v>26100</v>
      </c>
      <c r="F16" s="18">
        <f aca="true" t="shared" si="5" ref="F16:N16">F17+F18+F19</f>
        <v>190741</v>
      </c>
      <c r="G16" s="18">
        <f t="shared" si="5"/>
        <v>313196</v>
      </c>
      <c r="H16" s="18">
        <f>H17+H18+H19</f>
        <v>187758</v>
      </c>
      <c r="I16" s="18">
        <f>I17+I18+I19</f>
        <v>55581</v>
      </c>
      <c r="J16" s="18">
        <f>J17+J18+J19</f>
        <v>264617</v>
      </c>
      <c r="K16" s="18">
        <f>K17+K18+K19</f>
        <v>175775</v>
      </c>
      <c r="L16" s="18">
        <f>L17+L18+L19</f>
        <v>239721</v>
      </c>
      <c r="M16" s="18">
        <f t="shared" si="5"/>
        <v>79934</v>
      </c>
      <c r="N16" s="18">
        <f t="shared" si="5"/>
        <v>43917</v>
      </c>
      <c r="O16" s="16">
        <f t="shared" si="2"/>
        <v>2276278</v>
      </c>
    </row>
    <row r="17" spans="1:26" ht="18.75" customHeight="1">
      <c r="A17" s="19" t="s">
        <v>40</v>
      </c>
      <c r="B17" s="18">
        <v>275641</v>
      </c>
      <c r="C17" s="18">
        <v>192814</v>
      </c>
      <c r="D17" s="18">
        <v>226614</v>
      </c>
      <c r="E17" s="18">
        <v>25935</v>
      </c>
      <c r="F17" s="18">
        <v>189674</v>
      </c>
      <c r="G17" s="18">
        <v>311923</v>
      </c>
      <c r="H17" s="18">
        <v>186639</v>
      </c>
      <c r="I17" s="18">
        <v>55254</v>
      </c>
      <c r="J17" s="18">
        <v>263304</v>
      </c>
      <c r="K17" s="18">
        <v>174728</v>
      </c>
      <c r="L17" s="18">
        <v>238261</v>
      </c>
      <c r="M17" s="18">
        <v>79415</v>
      </c>
      <c r="N17" s="18">
        <v>43539</v>
      </c>
      <c r="O17" s="16">
        <f t="shared" si="2"/>
        <v>2263741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9" t="s">
        <v>41</v>
      </c>
      <c r="B18" s="18">
        <v>1493</v>
      </c>
      <c r="C18" s="18">
        <v>1088</v>
      </c>
      <c r="D18" s="18">
        <v>931</v>
      </c>
      <c r="E18" s="18">
        <v>155</v>
      </c>
      <c r="F18" s="18">
        <v>913</v>
      </c>
      <c r="G18" s="18">
        <v>1129</v>
      </c>
      <c r="H18" s="18">
        <v>954</v>
      </c>
      <c r="I18" s="18">
        <v>269</v>
      </c>
      <c r="J18" s="18">
        <v>1009</v>
      </c>
      <c r="K18" s="18">
        <v>967</v>
      </c>
      <c r="L18" s="18">
        <v>1331</v>
      </c>
      <c r="M18" s="18">
        <v>486</v>
      </c>
      <c r="N18" s="18">
        <v>364</v>
      </c>
      <c r="O18" s="16">
        <f t="shared" si="2"/>
        <v>11089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9" t="s">
        <v>42</v>
      </c>
      <c r="B19" s="18">
        <v>162</v>
      </c>
      <c r="C19" s="18">
        <v>100</v>
      </c>
      <c r="D19" s="18">
        <v>95</v>
      </c>
      <c r="E19" s="18">
        <v>10</v>
      </c>
      <c r="F19" s="18">
        <v>154</v>
      </c>
      <c r="G19" s="18">
        <v>144</v>
      </c>
      <c r="H19" s="18">
        <v>165</v>
      </c>
      <c r="I19" s="18">
        <v>58</v>
      </c>
      <c r="J19" s="18">
        <v>304</v>
      </c>
      <c r="K19" s="18">
        <v>80</v>
      </c>
      <c r="L19" s="18">
        <v>129</v>
      </c>
      <c r="M19" s="18">
        <v>33</v>
      </c>
      <c r="N19" s="18">
        <v>14</v>
      </c>
      <c r="O19" s="16">
        <f t="shared" si="2"/>
        <v>1448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21" t="s">
        <v>43</v>
      </c>
      <c r="B20" s="22">
        <f>B21+B22+B23</f>
        <v>3486611</v>
      </c>
      <c r="C20" s="22">
        <f>C21+C22+C23</f>
        <v>2135645</v>
      </c>
      <c r="D20" s="22">
        <f>D21+D22+D23</f>
        <v>2093707</v>
      </c>
      <c r="E20" s="22">
        <f>E21+E22+E23</f>
        <v>277753</v>
      </c>
      <c r="F20" s="22">
        <f aca="true" t="shared" si="6" ref="F20:N20">F21+F22+F23</f>
        <v>1844901</v>
      </c>
      <c r="G20" s="22">
        <f t="shared" si="6"/>
        <v>2786766</v>
      </c>
      <c r="H20" s="22">
        <f>H21+H22+H23</f>
        <v>2238106</v>
      </c>
      <c r="I20" s="22">
        <f>I21+I22+I23</f>
        <v>605572</v>
      </c>
      <c r="J20" s="22">
        <f>J21+J22+J23</f>
        <v>2862800</v>
      </c>
      <c r="K20" s="22">
        <f>K21+K22+K23</f>
        <v>1873078</v>
      </c>
      <c r="L20" s="22">
        <f>L21+L22+L23</f>
        <v>2973272</v>
      </c>
      <c r="M20" s="22">
        <f t="shared" si="6"/>
        <v>1018269</v>
      </c>
      <c r="N20" s="22">
        <f t="shared" si="6"/>
        <v>592114</v>
      </c>
      <c r="O20" s="16">
        <f aca="true" t="shared" si="7" ref="O20:O26">SUM(B20:N20)</f>
        <v>24788594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7" t="s">
        <v>44</v>
      </c>
      <c r="B21" s="18">
        <v>1899674</v>
      </c>
      <c r="C21" s="18">
        <v>1240203</v>
      </c>
      <c r="D21" s="18">
        <v>1149610</v>
      </c>
      <c r="E21" s="18">
        <v>162814</v>
      </c>
      <c r="F21" s="18">
        <v>1031045</v>
      </c>
      <c r="G21" s="18">
        <v>1562584</v>
      </c>
      <c r="H21" s="18">
        <v>1302766</v>
      </c>
      <c r="I21" s="18">
        <v>357585</v>
      </c>
      <c r="J21" s="18">
        <v>1629673</v>
      </c>
      <c r="K21" s="18">
        <v>1037524</v>
      </c>
      <c r="L21" s="18">
        <v>1597311</v>
      </c>
      <c r="M21" s="18">
        <v>547466</v>
      </c>
      <c r="N21" s="18">
        <v>309463</v>
      </c>
      <c r="O21" s="16">
        <f t="shared" si="7"/>
        <v>13827718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45</v>
      </c>
      <c r="B22" s="18">
        <v>1543672</v>
      </c>
      <c r="C22" s="18">
        <v>859287</v>
      </c>
      <c r="D22" s="18">
        <v>923535</v>
      </c>
      <c r="E22" s="18">
        <v>110740</v>
      </c>
      <c r="F22" s="18">
        <v>787636</v>
      </c>
      <c r="G22" s="18">
        <v>1175107</v>
      </c>
      <c r="H22" s="18">
        <v>907557</v>
      </c>
      <c r="I22" s="18">
        <v>239878</v>
      </c>
      <c r="J22" s="18">
        <v>1206296</v>
      </c>
      <c r="K22" s="18">
        <v>810808</v>
      </c>
      <c r="L22" s="18">
        <v>1343759</v>
      </c>
      <c r="M22" s="18">
        <v>456588</v>
      </c>
      <c r="N22" s="18">
        <v>275481</v>
      </c>
      <c r="O22" s="16">
        <f t="shared" si="7"/>
        <v>10640344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7" t="s">
        <v>46</v>
      </c>
      <c r="B23" s="18">
        <v>43265</v>
      </c>
      <c r="C23" s="18">
        <v>36155</v>
      </c>
      <c r="D23" s="18">
        <v>20562</v>
      </c>
      <c r="E23" s="18">
        <v>4199</v>
      </c>
      <c r="F23" s="18">
        <v>26220</v>
      </c>
      <c r="G23" s="18">
        <v>49075</v>
      </c>
      <c r="H23" s="18">
        <v>27783</v>
      </c>
      <c r="I23" s="18">
        <v>8109</v>
      </c>
      <c r="J23" s="18">
        <v>26831</v>
      </c>
      <c r="K23" s="18">
        <v>24746</v>
      </c>
      <c r="L23" s="18">
        <v>32202</v>
      </c>
      <c r="M23" s="18">
        <v>14215</v>
      </c>
      <c r="N23" s="18">
        <v>7170</v>
      </c>
      <c r="O23" s="16">
        <f t="shared" si="7"/>
        <v>320532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1" t="s">
        <v>47</v>
      </c>
      <c r="B24" s="18">
        <f>B25+B26</f>
        <v>3336656</v>
      </c>
      <c r="C24" s="18">
        <f>C25+C26</f>
        <v>2516143</v>
      </c>
      <c r="D24" s="18">
        <f>D25+D26</f>
        <v>2564703</v>
      </c>
      <c r="E24" s="18">
        <f>E25+E26</f>
        <v>398678</v>
      </c>
      <c r="F24" s="18">
        <f aca="true" t="shared" si="8" ref="F24:N24">F25+F26</f>
        <v>2383849</v>
      </c>
      <c r="G24" s="18">
        <f t="shared" si="8"/>
        <v>3585870</v>
      </c>
      <c r="H24" s="18">
        <f>H25+H26</f>
        <v>2329853</v>
      </c>
      <c r="I24" s="18">
        <f>I25+I26</f>
        <v>640285</v>
      </c>
      <c r="J24" s="18">
        <f>J25+J26</f>
        <v>2534439</v>
      </c>
      <c r="K24" s="18">
        <f>K25+K26</f>
        <v>1964730</v>
      </c>
      <c r="L24" s="18">
        <f>L25+L26</f>
        <v>2157748</v>
      </c>
      <c r="M24" s="18">
        <f t="shared" si="8"/>
        <v>694543</v>
      </c>
      <c r="N24" s="18">
        <f t="shared" si="8"/>
        <v>398846</v>
      </c>
      <c r="O24" s="16">
        <f t="shared" si="7"/>
        <v>25506343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7" t="s">
        <v>48</v>
      </c>
      <c r="B25" s="18">
        <v>1870978</v>
      </c>
      <c r="C25" s="18">
        <v>1567742</v>
      </c>
      <c r="D25" s="18">
        <v>1552324</v>
      </c>
      <c r="E25" s="18">
        <v>266838</v>
      </c>
      <c r="F25" s="18">
        <v>1503417</v>
      </c>
      <c r="G25" s="18">
        <v>2311149</v>
      </c>
      <c r="H25" s="18">
        <v>1521412</v>
      </c>
      <c r="I25" s="18">
        <v>440147</v>
      </c>
      <c r="J25" s="18">
        <v>1434965</v>
      </c>
      <c r="K25" s="18">
        <v>1232140</v>
      </c>
      <c r="L25" s="18">
        <v>1254988</v>
      </c>
      <c r="M25" s="18">
        <v>392759</v>
      </c>
      <c r="N25" s="18">
        <v>207471</v>
      </c>
      <c r="O25" s="16">
        <f t="shared" si="7"/>
        <v>15556330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7" t="s">
        <v>49</v>
      </c>
      <c r="B26" s="18">
        <v>1465678</v>
      </c>
      <c r="C26" s="18">
        <v>948401</v>
      </c>
      <c r="D26" s="18">
        <v>1012379</v>
      </c>
      <c r="E26" s="18">
        <v>131840</v>
      </c>
      <c r="F26" s="18">
        <v>880432</v>
      </c>
      <c r="G26" s="18">
        <v>1274721</v>
      </c>
      <c r="H26" s="18">
        <v>808441</v>
      </c>
      <c r="I26" s="18">
        <v>200138</v>
      </c>
      <c r="J26" s="18">
        <v>1099474</v>
      </c>
      <c r="K26" s="18">
        <v>732590</v>
      </c>
      <c r="L26" s="18">
        <v>902760</v>
      </c>
      <c r="M26" s="18">
        <v>301784</v>
      </c>
      <c r="N26" s="18">
        <v>191375</v>
      </c>
      <c r="O26" s="16">
        <f t="shared" si="7"/>
        <v>9950013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4"/>
    </row>
    <row r="28" spans="1:26" ht="18.75" customHeight="1">
      <c r="A28" s="23" t="s">
        <v>50</v>
      </c>
      <c r="B28" s="25">
        <f>B29+B30</f>
        <v>2.08270546</v>
      </c>
      <c r="C28" s="25">
        <f aca="true" t="shared" si="9" ref="C28:N28">C29+C30</f>
        <v>2.0121304999999996</v>
      </c>
      <c r="D28" s="25">
        <f t="shared" si="9"/>
        <v>1.86265005</v>
      </c>
      <c r="E28" s="25">
        <f t="shared" si="9"/>
        <v>2.5879184</v>
      </c>
      <c r="F28" s="25">
        <f t="shared" si="9"/>
        <v>2.17494205</v>
      </c>
      <c r="G28" s="25">
        <f t="shared" si="9"/>
        <v>1.7247999999999999</v>
      </c>
      <c r="H28" s="25">
        <f>H29+H30</f>
        <v>2.0285</v>
      </c>
      <c r="I28" s="25">
        <f>I29+I30</f>
        <v>1.9850002</v>
      </c>
      <c r="J28" s="25">
        <f>J29+J30</f>
        <v>1.9703118</v>
      </c>
      <c r="K28" s="25">
        <f>K29+K30</f>
        <v>2.2191343</v>
      </c>
      <c r="L28" s="25">
        <f>L29+L30</f>
        <v>2.12144976</v>
      </c>
      <c r="M28" s="25">
        <f t="shared" si="9"/>
        <v>2.5186314299999997</v>
      </c>
      <c r="N28" s="25">
        <f t="shared" si="9"/>
        <v>2.46767856</v>
      </c>
      <c r="O28" s="26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21" t="s">
        <v>51</v>
      </c>
      <c r="B29" s="25">
        <v>2.0889</v>
      </c>
      <c r="C29" s="25">
        <v>2.018</v>
      </c>
      <c r="D29" s="25">
        <v>1.8682</v>
      </c>
      <c r="E29" s="25">
        <v>2.5942</v>
      </c>
      <c r="F29" s="25">
        <v>2.1813</v>
      </c>
      <c r="G29" s="25">
        <v>1.7299</v>
      </c>
      <c r="H29" s="25">
        <v>2.0341</v>
      </c>
      <c r="I29" s="25">
        <v>1.9906</v>
      </c>
      <c r="J29" s="25">
        <v>1.976</v>
      </c>
      <c r="K29" s="25">
        <v>2.2255</v>
      </c>
      <c r="L29" s="25">
        <v>2.1277</v>
      </c>
      <c r="M29" s="25">
        <v>2.526</v>
      </c>
      <c r="N29" s="25">
        <v>2.475</v>
      </c>
      <c r="O29" s="27"/>
      <c r="P29"/>
    </row>
    <row r="30" spans="1:26" ht="18.75" customHeight="1">
      <c r="A30" s="28" t="s">
        <v>52</v>
      </c>
      <c r="B30" s="25">
        <v>-0.00619454</v>
      </c>
      <c r="C30" s="25">
        <v>-0.0058695</v>
      </c>
      <c r="D30" s="25">
        <v>-0.00554995</v>
      </c>
      <c r="E30" s="25">
        <v>-0.0062816</v>
      </c>
      <c r="F30" s="25">
        <v>-0.00635795</v>
      </c>
      <c r="G30" s="25">
        <v>-0.0051</v>
      </c>
      <c r="H30" s="25">
        <v>-0.0056</v>
      </c>
      <c r="I30" s="25">
        <v>-0.0055998</v>
      </c>
      <c r="J30" s="25">
        <v>-0.0056882</v>
      </c>
      <c r="K30" s="25">
        <v>-0.0063657</v>
      </c>
      <c r="L30" s="25">
        <v>-0.00625024</v>
      </c>
      <c r="M30" s="25">
        <v>-0.00736857</v>
      </c>
      <c r="N30" s="25">
        <v>-0.00732144</v>
      </c>
      <c r="O30" s="29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1:15" ht="18.75" customHeight="1">
      <c r="A32" s="32" t="s">
        <v>53</v>
      </c>
      <c r="B32" s="33">
        <v>100969.48000000004</v>
      </c>
      <c r="C32" s="33">
        <v>74168.11999999997</v>
      </c>
      <c r="D32" s="33">
        <v>67003.40000000002</v>
      </c>
      <c r="E32" s="33">
        <v>20034.68</v>
      </c>
      <c r="F32" s="33">
        <v>67003.40000000002</v>
      </c>
      <c r="G32" s="33">
        <v>82526.96000000006</v>
      </c>
      <c r="H32" s="33">
        <v>69524.32000000002</v>
      </c>
      <c r="I32" s="33">
        <v>20300.04</v>
      </c>
      <c r="J32" s="33">
        <v>78944.6</v>
      </c>
      <c r="K32" s="33">
        <v>65676.59999999998</v>
      </c>
      <c r="L32" s="33">
        <v>80669.44000000002</v>
      </c>
      <c r="M32" s="33">
        <v>39405.96000000002</v>
      </c>
      <c r="N32" s="33">
        <v>22290.240000000016</v>
      </c>
      <c r="O32" s="34">
        <f>SUM(B32:N32)</f>
        <v>788517.2400000002</v>
      </c>
    </row>
    <row r="33" spans="1:26" ht="18.75" customHeight="1">
      <c r="A33" s="28" t="s">
        <v>54</v>
      </c>
      <c r="B33" s="35">
        <v>761</v>
      </c>
      <c r="C33" s="35">
        <v>559</v>
      </c>
      <c r="D33" s="35">
        <v>505</v>
      </c>
      <c r="E33" s="35">
        <v>151</v>
      </c>
      <c r="F33" s="35">
        <v>505</v>
      </c>
      <c r="G33" s="35">
        <v>622</v>
      </c>
      <c r="H33" s="35">
        <v>524</v>
      </c>
      <c r="I33" s="35">
        <v>153</v>
      </c>
      <c r="J33" s="35">
        <v>595</v>
      </c>
      <c r="K33" s="35">
        <v>495</v>
      </c>
      <c r="L33" s="35">
        <v>608</v>
      </c>
      <c r="M33" s="35">
        <v>297</v>
      </c>
      <c r="N33" s="35">
        <v>168</v>
      </c>
      <c r="O33" s="16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8" t="s">
        <v>55</v>
      </c>
      <c r="B34" s="31">
        <v>4.28</v>
      </c>
      <c r="C34" s="31">
        <v>4.28</v>
      </c>
      <c r="D34" s="31">
        <v>4.28</v>
      </c>
      <c r="E34" s="31">
        <v>4.28</v>
      </c>
      <c r="F34" s="31">
        <v>4.28</v>
      </c>
      <c r="G34" s="31">
        <v>4.28</v>
      </c>
      <c r="H34" s="31">
        <v>4.28</v>
      </c>
      <c r="I34" s="31">
        <v>4.28</v>
      </c>
      <c r="J34" s="31">
        <v>4.28</v>
      </c>
      <c r="K34" s="31">
        <v>4.28</v>
      </c>
      <c r="L34" s="31">
        <v>4.28</v>
      </c>
      <c r="M34" s="31">
        <v>4.28</v>
      </c>
      <c r="N34" s="31">
        <v>4.28</v>
      </c>
      <c r="O34" s="3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2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</row>
    <row r="36" spans="1:15" ht="18.75" customHeight="1">
      <c r="A36" s="36" t="s">
        <v>56</v>
      </c>
      <c r="B36" s="37">
        <f>B37+B38+B39+B40</f>
        <v>26541713.88347294</v>
      </c>
      <c r="C36" s="37">
        <f aca="true" t="shared" si="10" ref="C36:N36">C37+C38+C39+C40</f>
        <v>18506370.1199495</v>
      </c>
      <c r="D36" s="37">
        <f t="shared" si="10"/>
        <v>18699964.09354645</v>
      </c>
      <c r="E36" s="37">
        <f t="shared" si="10"/>
        <v>3369789.6744288</v>
      </c>
      <c r="F36" s="37">
        <f t="shared" si="10"/>
        <v>18234285.643881794</v>
      </c>
      <c r="G36" s="37">
        <f t="shared" si="10"/>
        <v>22078919.110400002</v>
      </c>
      <c r="H36" s="37">
        <f t="shared" si="10"/>
        <v>18053366.3035</v>
      </c>
      <c r="I36" s="37">
        <f>I37+I38+I39+I40</f>
        <v>4900907.3717488</v>
      </c>
      <c r="J36" s="37">
        <f>J37+J38+J39+J40</f>
        <v>21334459.9436598</v>
      </c>
      <c r="K36" s="37">
        <f>K37+K38+K39+K40</f>
        <v>17222557.199605</v>
      </c>
      <c r="L36" s="37">
        <f>L37+L38+L39+L40</f>
        <v>20709241.555668317</v>
      </c>
      <c r="M36" s="37">
        <f t="shared" si="10"/>
        <v>9211400.258081261</v>
      </c>
      <c r="N36" s="37">
        <f t="shared" si="10"/>
        <v>5473550.110467841</v>
      </c>
      <c r="O36" s="37">
        <f>O37+O38+O39+O40</f>
        <v>204336525.2684106</v>
      </c>
    </row>
    <row r="37" spans="1:15" ht="18.75" customHeight="1">
      <c r="A37" s="38" t="s">
        <v>57</v>
      </c>
      <c r="B37" s="31">
        <f aca="true" t="shared" si="11" ref="B37:N37">B29*B7</f>
        <v>26374532.867100004</v>
      </c>
      <c r="C37" s="31">
        <f t="shared" si="11"/>
        <v>18360892.062</v>
      </c>
      <c r="D37" s="31">
        <f t="shared" si="11"/>
        <v>18371746.1578</v>
      </c>
      <c r="E37" s="31">
        <f t="shared" si="11"/>
        <v>3357885.7844</v>
      </c>
      <c r="F37" s="31">
        <f t="shared" si="11"/>
        <v>18220390.174799997</v>
      </c>
      <c r="G37" s="31">
        <f t="shared" si="11"/>
        <v>21934220.3427</v>
      </c>
      <c r="H37" s="31">
        <f t="shared" si="11"/>
        <v>17924470.8931</v>
      </c>
      <c r="I37" s="31">
        <f>I29*I7</f>
        <v>4894375.8064</v>
      </c>
      <c r="J37" s="31">
        <f>J29*J7</f>
        <v>21172565.336</v>
      </c>
      <c r="K37" s="31">
        <f>K29*K7</f>
        <v>17097069.924999997</v>
      </c>
      <c r="L37" s="31">
        <f>L29*L7</f>
        <v>20563171.543899998</v>
      </c>
      <c r="M37" s="31">
        <f t="shared" si="11"/>
        <v>9126139.932</v>
      </c>
      <c r="N37" s="31">
        <f t="shared" si="11"/>
        <v>5467433.4</v>
      </c>
      <c r="O37" s="33">
        <f>SUM(B37:N37)</f>
        <v>202864894.22520006</v>
      </c>
    </row>
    <row r="38" spans="1:15" ht="18.75" customHeight="1">
      <c r="A38" s="38" t="s">
        <v>58</v>
      </c>
      <c r="B38" s="31">
        <f aca="true" t="shared" si="12" ref="B38:N38">B30*B7</f>
        <v>-78212.50362706</v>
      </c>
      <c r="C38" s="31">
        <f t="shared" si="12"/>
        <v>-53403.9920505</v>
      </c>
      <c r="D38" s="31">
        <f t="shared" si="12"/>
        <v>-54577.814253549994</v>
      </c>
      <c r="E38" s="31">
        <f t="shared" si="12"/>
        <v>-8130.7899712</v>
      </c>
      <c r="F38" s="31">
        <f t="shared" si="12"/>
        <v>-53107.9309182</v>
      </c>
      <c r="G38" s="31">
        <f t="shared" si="12"/>
        <v>-64665.312300000005</v>
      </c>
      <c r="H38" s="31">
        <f t="shared" si="12"/>
        <v>-49347.1496</v>
      </c>
      <c r="I38" s="31">
        <f>I30*I7</f>
        <v>-13768.4746512</v>
      </c>
      <c r="J38" s="31">
        <f>J30*J7</f>
        <v>-60948.2723402</v>
      </c>
      <c r="K38" s="31">
        <f>K30*K7</f>
        <v>-48903.535395</v>
      </c>
      <c r="L38" s="31">
        <f>L30*L7</f>
        <v>-60405.48823168</v>
      </c>
      <c r="M38" s="31">
        <f t="shared" si="12"/>
        <v>-26621.77391874</v>
      </c>
      <c r="N38" s="31">
        <f t="shared" si="12"/>
        <v>-16173.52953216</v>
      </c>
      <c r="O38" s="34">
        <f>SUM(B38:N38)</f>
        <v>-588266.56678949</v>
      </c>
    </row>
    <row r="39" spans="1:15" ht="18.75" customHeight="1">
      <c r="A39" s="38" t="s">
        <v>59</v>
      </c>
      <c r="B39" s="31">
        <f aca="true" t="shared" si="13" ref="B39:N39">B32</f>
        <v>100969.48000000004</v>
      </c>
      <c r="C39" s="31">
        <f t="shared" si="13"/>
        <v>74168.11999999997</v>
      </c>
      <c r="D39" s="31">
        <f t="shared" si="13"/>
        <v>67003.40000000002</v>
      </c>
      <c r="E39" s="31">
        <f t="shared" si="13"/>
        <v>20034.68</v>
      </c>
      <c r="F39" s="31">
        <f t="shared" si="13"/>
        <v>67003.40000000002</v>
      </c>
      <c r="G39" s="31">
        <f t="shared" si="13"/>
        <v>82526.96000000006</v>
      </c>
      <c r="H39" s="31">
        <f t="shared" si="13"/>
        <v>69524.32000000002</v>
      </c>
      <c r="I39" s="31">
        <f>I32</f>
        <v>20300.04</v>
      </c>
      <c r="J39" s="31">
        <f>J32</f>
        <v>78944.6</v>
      </c>
      <c r="K39" s="31">
        <f>K32</f>
        <v>65676.59999999998</v>
      </c>
      <c r="L39" s="31">
        <f>L32</f>
        <v>80669.44000000002</v>
      </c>
      <c r="M39" s="31">
        <f t="shared" si="13"/>
        <v>39405.96000000002</v>
      </c>
      <c r="N39" s="31">
        <f t="shared" si="13"/>
        <v>22290.240000000016</v>
      </c>
      <c r="O39" s="33">
        <f>SUM(B39:N39)</f>
        <v>788517.2400000002</v>
      </c>
    </row>
    <row r="40" spans="1:26" ht="18.75" customHeight="1">
      <c r="A40" s="23" t="s">
        <v>60</v>
      </c>
      <c r="B40" s="31">
        <v>144424.03999999992</v>
      </c>
      <c r="C40" s="31">
        <v>124713.92999999998</v>
      </c>
      <c r="D40" s="31">
        <v>315792.35</v>
      </c>
      <c r="E40" s="31">
        <v>0</v>
      </c>
      <c r="F40" s="31">
        <v>0</v>
      </c>
      <c r="G40" s="31">
        <v>126837.12000000004</v>
      </c>
      <c r="H40" s="31">
        <v>108718.23999999993</v>
      </c>
      <c r="I40" s="31">
        <v>0</v>
      </c>
      <c r="J40" s="31">
        <v>143898.28000000006</v>
      </c>
      <c r="K40" s="31">
        <v>108714.21000000006</v>
      </c>
      <c r="L40" s="31">
        <v>125806.05999999995</v>
      </c>
      <c r="M40" s="31">
        <v>72476.14000000003</v>
      </c>
      <c r="N40" s="31">
        <v>0</v>
      </c>
      <c r="O40" s="33">
        <f>SUM(B40:N40)</f>
        <v>1271380.3699999999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7"/>
      <c r="B41" s="2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8.75" customHeight="1">
      <c r="A42" s="23" t="s">
        <v>61</v>
      </c>
      <c r="B42" s="34">
        <f>+B43+B46+B58+B59</f>
        <v>-3454534.6</v>
      </c>
      <c r="C42" s="34">
        <f aca="true" t="shared" si="14" ref="C42:N42">+C43+C46+C58+C59</f>
        <v>-3036602.85</v>
      </c>
      <c r="D42" s="34">
        <f t="shared" si="14"/>
        <v>-2897151.07</v>
      </c>
      <c r="E42" s="34">
        <f t="shared" si="14"/>
        <v>-426451.1000000001</v>
      </c>
      <c r="F42" s="34">
        <f t="shared" si="14"/>
        <v>-2297812.2299999995</v>
      </c>
      <c r="G42" s="34">
        <f t="shared" si="14"/>
        <v>-3644198.9099999997</v>
      </c>
      <c r="H42" s="34">
        <f t="shared" si="14"/>
        <v>-3256503.0300000003</v>
      </c>
      <c r="I42" s="34">
        <f>+I43+I46+I58+I59</f>
        <v>-983123.82</v>
      </c>
      <c r="J42" s="34">
        <f>+J43+J46+J58+J59</f>
        <v>-2456802.99</v>
      </c>
      <c r="K42" s="34">
        <f>+K43+K46+K58+K59</f>
        <v>-2786920.3200000003</v>
      </c>
      <c r="L42" s="34">
        <f>+L43+L46+L58+L59</f>
        <v>-2382560.0900000003</v>
      </c>
      <c r="M42" s="34">
        <f t="shared" si="14"/>
        <v>-1356117.23</v>
      </c>
      <c r="N42" s="34">
        <f t="shared" si="14"/>
        <v>-703433.46</v>
      </c>
      <c r="O42" s="34">
        <f>+O43+O46+O58+O59</f>
        <v>-29682211.699999996</v>
      </c>
    </row>
    <row r="43" spans="1:15" ht="18.75" customHeight="1">
      <c r="A43" s="21" t="s">
        <v>62</v>
      </c>
      <c r="B43" s="41">
        <f>B44+B45</f>
        <v>-2682754.4</v>
      </c>
      <c r="C43" s="41">
        <f>C44+C45</f>
        <v>-2595597.6</v>
      </c>
      <c r="D43" s="41">
        <f>D44+D45</f>
        <v>-2110204.6</v>
      </c>
      <c r="E43" s="41">
        <f>E44+E45</f>
        <v>-245107.6</v>
      </c>
      <c r="F43" s="41">
        <f aca="true" t="shared" si="15" ref="F43:N43">F44+F45</f>
        <v>-1742733.2</v>
      </c>
      <c r="G43" s="41">
        <f t="shared" si="15"/>
        <v>-2918061.8</v>
      </c>
      <c r="H43" s="41">
        <f t="shared" si="15"/>
        <v>-2477087</v>
      </c>
      <c r="I43" s="41">
        <f>I44+I45</f>
        <v>-702798.6</v>
      </c>
      <c r="J43" s="41">
        <f>J44+J45</f>
        <v>-1694978.6</v>
      </c>
      <c r="K43" s="41">
        <f>K44+K45</f>
        <v>-2065991.6</v>
      </c>
      <c r="L43" s="41">
        <f>L44+L45</f>
        <v>-1736619</v>
      </c>
      <c r="M43" s="41">
        <f t="shared" si="15"/>
        <v>-972036.2</v>
      </c>
      <c r="N43" s="41">
        <f t="shared" si="15"/>
        <v>-657593.8</v>
      </c>
      <c r="O43" s="34">
        <f aca="true" t="shared" si="16" ref="O43:O59">SUM(B43:N43)</f>
        <v>-22601564</v>
      </c>
    </row>
    <row r="44" spans="1:26" ht="18.75" customHeight="1">
      <c r="A44" s="17" t="s">
        <v>63</v>
      </c>
      <c r="B44" s="24">
        <f>ROUND(-B9*$D$3,2)</f>
        <v>-2682754.4</v>
      </c>
      <c r="C44" s="24">
        <f>ROUND(-C9*$D$3,2)</f>
        <v>-2595597.6</v>
      </c>
      <c r="D44" s="24">
        <f>ROUND(-D9*$D$3,2)</f>
        <v>-2110204.6</v>
      </c>
      <c r="E44" s="24">
        <f>ROUND(-E9*$D$3,2)</f>
        <v>-245107.6</v>
      </c>
      <c r="F44" s="24">
        <f aca="true" t="shared" si="17" ref="F44:N44">ROUND(-F9*$D$3,2)</f>
        <v>-1742733.2</v>
      </c>
      <c r="G44" s="24">
        <f t="shared" si="17"/>
        <v>-2918061.8</v>
      </c>
      <c r="H44" s="24">
        <f t="shared" si="17"/>
        <v>-2477087</v>
      </c>
      <c r="I44" s="24">
        <f>ROUND(-I9*$D$3,2)</f>
        <v>-702798.6</v>
      </c>
      <c r="J44" s="24">
        <f>ROUND(-J9*$D$3,2)</f>
        <v>-1694978.6</v>
      </c>
      <c r="K44" s="24">
        <f>ROUND(-K9*$D$3,2)</f>
        <v>-2065991.6</v>
      </c>
      <c r="L44" s="24">
        <f>ROUND(-L9*$D$3,2)</f>
        <v>-1736619</v>
      </c>
      <c r="M44" s="24">
        <f t="shared" si="17"/>
        <v>-972036.2</v>
      </c>
      <c r="N44" s="24">
        <f t="shared" si="17"/>
        <v>-657593.8</v>
      </c>
      <c r="O44" s="42">
        <f t="shared" si="16"/>
        <v>-22601564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7" t="s">
        <v>64</v>
      </c>
      <c r="B45" s="24">
        <f>ROUND(B11*$D$3,2)</f>
        <v>0</v>
      </c>
      <c r="C45" s="24">
        <f>ROUND(C11*$D$3,2)</f>
        <v>0</v>
      </c>
      <c r="D45" s="24">
        <f>ROUND(D11*$D$3,2)</f>
        <v>0</v>
      </c>
      <c r="E45" s="24">
        <f>ROUND(E11*$D$3,2)</f>
        <v>0</v>
      </c>
      <c r="F45" s="24">
        <f aca="true" t="shared" si="18" ref="F45:N45">ROUND(F11*$D$3,2)</f>
        <v>0</v>
      </c>
      <c r="G45" s="24">
        <f t="shared" si="18"/>
        <v>0</v>
      </c>
      <c r="H45" s="24">
        <f t="shared" si="18"/>
        <v>0</v>
      </c>
      <c r="I45" s="24">
        <f>ROUND(I11*$D$3,2)</f>
        <v>0</v>
      </c>
      <c r="J45" s="24">
        <f>ROUND(J11*$D$3,2)</f>
        <v>0</v>
      </c>
      <c r="K45" s="24">
        <f>ROUND(K11*$D$3,2)</f>
        <v>0</v>
      </c>
      <c r="L45" s="24">
        <f>ROUND(L11*$D$3,2)</f>
        <v>0</v>
      </c>
      <c r="M45" s="24">
        <f t="shared" si="18"/>
        <v>0</v>
      </c>
      <c r="N45" s="24">
        <f t="shared" si="18"/>
        <v>0</v>
      </c>
      <c r="O45" s="42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21" t="s">
        <v>65</v>
      </c>
      <c r="B46" s="41">
        <f>SUM(B47:B57)</f>
        <v>-1144813.77</v>
      </c>
      <c r="C46" s="41">
        <f aca="true" t="shared" si="19" ref="C46:O46">SUM(C47:C57)</f>
        <v>-760103.2000000002</v>
      </c>
      <c r="D46" s="41">
        <f t="shared" si="19"/>
        <v>-957097.4699999999</v>
      </c>
      <c r="E46" s="41">
        <f t="shared" si="19"/>
        <v>-558813.2900000002</v>
      </c>
      <c r="F46" s="41">
        <f t="shared" si="19"/>
        <v>-977921.5199999999</v>
      </c>
      <c r="G46" s="41">
        <f t="shared" si="19"/>
        <v>-1073224.18</v>
      </c>
      <c r="H46" s="41">
        <f t="shared" si="19"/>
        <v>-860644.5800000001</v>
      </c>
      <c r="I46" s="41">
        <f t="shared" si="19"/>
        <v>-365333.65</v>
      </c>
      <c r="J46" s="41">
        <f t="shared" si="19"/>
        <v>-876021.1799999999</v>
      </c>
      <c r="K46" s="41">
        <f t="shared" si="19"/>
        <v>-837101.35</v>
      </c>
      <c r="L46" s="41">
        <f t="shared" si="19"/>
        <v>-917606.0700000001</v>
      </c>
      <c r="M46" s="41">
        <f t="shared" si="19"/>
        <v>-444732.73999999993</v>
      </c>
      <c r="N46" s="41">
        <f t="shared" si="19"/>
        <v>-239584.90999999997</v>
      </c>
      <c r="O46" s="41">
        <f t="shared" si="19"/>
        <v>-10012997.909999998</v>
      </c>
    </row>
    <row r="47" spans="1:26" ht="18.75" customHeight="1">
      <c r="A47" s="17" t="s">
        <v>66</v>
      </c>
      <c r="B47" s="27">
        <v>-76751.71</v>
      </c>
      <c r="C47" s="27">
        <v>-38900.17</v>
      </c>
      <c r="D47" s="27">
        <v>-137936.93</v>
      </c>
      <c r="E47" s="27">
        <v>-359856.93000000005</v>
      </c>
      <c r="F47" s="27">
        <v>-180082.38</v>
      </c>
      <c r="G47" s="27">
        <v>-160316.52000000002</v>
      </c>
      <c r="H47" s="27">
        <v>-75644</v>
      </c>
      <c r="I47" s="27">
        <v>-68864.38</v>
      </c>
      <c r="J47" s="27">
        <v>-136583.28</v>
      </c>
      <c r="K47" s="27">
        <v>-177354.45</v>
      </c>
      <c r="L47" s="27">
        <v>-221551.75</v>
      </c>
      <c r="M47" s="27">
        <v>-51992.7</v>
      </c>
      <c r="N47" s="27">
        <v>-47158.409999999996</v>
      </c>
      <c r="O47" s="27">
        <f t="shared" si="16"/>
        <v>-1732993.6099999999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7" t="s">
        <v>67</v>
      </c>
      <c r="B48" s="27">
        <v>0</v>
      </c>
      <c r="C48" s="27">
        <v>0</v>
      </c>
      <c r="D48" s="27">
        <v>0</v>
      </c>
      <c r="E48" s="27">
        <v>0</v>
      </c>
      <c r="F48" s="27">
        <v>-2838.6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f t="shared" si="16"/>
        <v>-2838.6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7" t="s">
        <v>68</v>
      </c>
      <c r="B49" s="27">
        <v>0</v>
      </c>
      <c r="C49" s="27">
        <v>0</v>
      </c>
      <c r="D49" s="27">
        <v>-15500</v>
      </c>
      <c r="E49" s="27">
        <v>-42000</v>
      </c>
      <c r="F49" s="27">
        <v>-15500</v>
      </c>
      <c r="G49" s="27">
        <v>-15500</v>
      </c>
      <c r="H49" s="27">
        <v>-15500</v>
      </c>
      <c r="I49" s="27">
        <v>-93000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f t="shared" si="16"/>
        <v>-197000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7" t="s">
        <v>69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43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7" t="s">
        <v>70</v>
      </c>
      <c r="B51" s="27">
        <v>-2797.1</v>
      </c>
      <c r="C51" s="27">
        <v>-2123.1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-337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f t="shared" si="16"/>
        <v>-5257.2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0" t="s">
        <v>71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0" t="s">
        <v>72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0" t="s">
        <v>73</v>
      </c>
      <c r="B54" s="27">
        <v>-884389.61</v>
      </c>
      <c r="C54" s="27">
        <v>-623062.1400000001</v>
      </c>
      <c r="D54" s="27">
        <v>-611766.71</v>
      </c>
      <c r="E54" s="27">
        <v>-114041.05000000002</v>
      </c>
      <c r="F54" s="27">
        <v>-611532.0299999999</v>
      </c>
      <c r="G54" s="27">
        <v>-747125.1499999999</v>
      </c>
      <c r="H54" s="27">
        <v>-613954.68</v>
      </c>
      <c r="I54" s="27">
        <v>-168855.05000000002</v>
      </c>
      <c r="J54" s="27">
        <v>-704032.99</v>
      </c>
      <c r="K54" s="27">
        <v>-570633.08</v>
      </c>
      <c r="L54" s="27">
        <v>-679023.01</v>
      </c>
      <c r="M54" s="27">
        <v>-311072.88999999996</v>
      </c>
      <c r="N54" s="27">
        <v>-182207.3</v>
      </c>
      <c r="O54" s="27">
        <f t="shared" si="16"/>
        <v>-6821695.689999999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20" t="s">
        <v>74</v>
      </c>
      <c r="B55" s="27">
        <v>12104.26</v>
      </c>
      <c r="C55" s="27">
        <v>57552.95</v>
      </c>
      <c r="D55" s="27">
        <v>539.83</v>
      </c>
      <c r="E55" s="27">
        <v>0</v>
      </c>
      <c r="F55" s="27">
        <v>455.01</v>
      </c>
      <c r="G55" s="27">
        <v>603.24</v>
      </c>
      <c r="H55" s="27">
        <v>564.6</v>
      </c>
      <c r="I55" s="27">
        <v>100.55</v>
      </c>
      <c r="J55" s="27">
        <v>92243.3</v>
      </c>
      <c r="K55" s="27">
        <v>14418.88</v>
      </c>
      <c r="L55" s="27">
        <v>105961.13</v>
      </c>
      <c r="M55" s="27">
        <v>79.21</v>
      </c>
      <c r="N55" s="27">
        <v>23197</v>
      </c>
      <c r="O55" s="27">
        <f t="shared" si="16"/>
        <v>307819.96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20" t="s">
        <v>75</v>
      </c>
      <c r="B56" s="27">
        <v>-29956.6</v>
      </c>
      <c r="C56" s="27">
        <v>-35961.62</v>
      </c>
      <c r="D56" s="27">
        <v>-82429.71</v>
      </c>
      <c r="E56" s="27">
        <v>-16169.3</v>
      </c>
      <c r="F56" s="27">
        <v>-57820.02</v>
      </c>
      <c r="G56" s="27">
        <v>-13073.54</v>
      </c>
      <c r="H56" s="27">
        <v>-44562.55</v>
      </c>
      <c r="I56" s="27">
        <v>-2920.48</v>
      </c>
      <c r="J56" s="27">
        <v>-109.64</v>
      </c>
      <c r="K56" s="27">
        <v>-182.25</v>
      </c>
      <c r="L56" s="27">
        <v>-116.55</v>
      </c>
      <c r="M56" s="27">
        <v>-24343.43</v>
      </c>
      <c r="N56" s="27">
        <v>-174.27</v>
      </c>
      <c r="O56" s="27">
        <f t="shared" si="16"/>
        <v>-307819.95999999996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20" t="s">
        <v>76</v>
      </c>
      <c r="B57" s="27">
        <v>-163023.01</v>
      </c>
      <c r="C57" s="27">
        <v>-117609.12</v>
      </c>
      <c r="D57" s="27">
        <v>-110003.95</v>
      </c>
      <c r="E57" s="27">
        <v>-26746.01</v>
      </c>
      <c r="F57" s="27">
        <v>-110603.5</v>
      </c>
      <c r="G57" s="27">
        <v>-137812.21</v>
      </c>
      <c r="H57" s="27">
        <v>-111547.94999999998</v>
      </c>
      <c r="I57" s="27">
        <v>-31457.29</v>
      </c>
      <c r="J57" s="27">
        <v>-127538.56999999999</v>
      </c>
      <c r="K57" s="27">
        <v>-103350.45</v>
      </c>
      <c r="L57" s="27">
        <v>-122875.88999999998</v>
      </c>
      <c r="M57" s="27">
        <v>-57402.93</v>
      </c>
      <c r="N57" s="27">
        <v>-33241.93</v>
      </c>
      <c r="O57" s="27">
        <f t="shared" si="16"/>
        <v>-1253212.8099999998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21" t="s">
        <v>77</v>
      </c>
      <c r="B58" s="44">
        <v>373033.57</v>
      </c>
      <c r="C58" s="44">
        <v>319097.95</v>
      </c>
      <c r="D58" s="44">
        <v>170151</v>
      </c>
      <c r="E58" s="44">
        <v>377469.79000000004</v>
      </c>
      <c r="F58" s="44">
        <v>422842.49</v>
      </c>
      <c r="G58" s="44">
        <v>347087.07</v>
      </c>
      <c r="H58" s="44">
        <v>81228.55000000005</v>
      </c>
      <c r="I58" s="44">
        <v>85008.43000000001</v>
      </c>
      <c r="J58" s="44">
        <v>114196.79000000001</v>
      </c>
      <c r="K58" s="44">
        <v>116172.63</v>
      </c>
      <c r="L58" s="44">
        <v>271664.98</v>
      </c>
      <c r="M58" s="44">
        <v>60651.71000000001</v>
      </c>
      <c r="N58" s="44">
        <v>193745.25</v>
      </c>
      <c r="O58" s="27">
        <f t="shared" si="16"/>
        <v>2932350.21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21" t="s">
        <v>78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27">
        <f t="shared" si="16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4"/>
    </row>
    <row r="61" spans="1:26" ht="15.75">
      <c r="A61" s="23" t="s">
        <v>79</v>
      </c>
      <c r="B61" s="47">
        <f aca="true" t="shared" si="20" ref="B61:N61">+B36+B42</f>
        <v>23087179.28347294</v>
      </c>
      <c r="C61" s="47">
        <f t="shared" si="20"/>
        <v>15469767.269949501</v>
      </c>
      <c r="D61" s="47">
        <f t="shared" si="20"/>
        <v>15802813.02354645</v>
      </c>
      <c r="E61" s="47">
        <f t="shared" si="20"/>
        <v>2943338.5744288</v>
      </c>
      <c r="F61" s="47">
        <f t="shared" si="20"/>
        <v>15936473.413881794</v>
      </c>
      <c r="G61" s="47">
        <f t="shared" si="20"/>
        <v>18434720.200400002</v>
      </c>
      <c r="H61" s="47">
        <f t="shared" si="20"/>
        <v>14796863.2735</v>
      </c>
      <c r="I61" s="47">
        <f t="shared" si="20"/>
        <v>3917783.5517488006</v>
      </c>
      <c r="J61" s="47">
        <f>+J36+J42</f>
        <v>18877656.953659803</v>
      </c>
      <c r="K61" s="47">
        <f>+K36+K42</f>
        <v>14435636.879604999</v>
      </c>
      <c r="L61" s="47">
        <f>+L36+L42</f>
        <v>18326681.465668317</v>
      </c>
      <c r="M61" s="47">
        <f t="shared" si="20"/>
        <v>7855283.028081261</v>
      </c>
      <c r="N61" s="47">
        <f t="shared" si="20"/>
        <v>4770116.650467841</v>
      </c>
      <c r="O61" s="47">
        <f>SUM(B61:N61)</f>
        <v>174654313.56841052</v>
      </c>
      <c r="P61"/>
      <c r="Q61" s="48"/>
      <c r="R61"/>
      <c r="S61"/>
      <c r="T61"/>
      <c r="U61"/>
      <c r="V61"/>
      <c r="W61"/>
      <c r="X61"/>
      <c r="Y61"/>
      <c r="Z61"/>
    </row>
    <row r="62" spans="1:15" ht="15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7" ht="15" customHeight="1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  <c r="Q63" s="55"/>
    </row>
    <row r="64" spans="1:15" ht="18.75" customHeight="1">
      <c r="A64" s="23" t="s">
        <v>80</v>
      </c>
      <c r="B64" s="56">
        <f>SUM(B65:B78)</f>
        <v>23087179.260000005</v>
      </c>
      <c r="C64" s="56">
        <f aca="true" t="shared" si="21" ref="C64:N64">SUM(C65:C78)</f>
        <v>15469767.24</v>
      </c>
      <c r="D64" s="56">
        <f t="shared" si="21"/>
        <v>15802812.999999996</v>
      </c>
      <c r="E64" s="56">
        <f t="shared" si="21"/>
        <v>2943338.5600000005</v>
      </c>
      <c r="F64" s="56">
        <f t="shared" si="21"/>
        <v>15936473.429999996</v>
      </c>
      <c r="G64" s="56">
        <f t="shared" si="21"/>
        <v>18434720.169999998</v>
      </c>
      <c r="H64" s="56">
        <f t="shared" si="21"/>
        <v>14796863.299999995</v>
      </c>
      <c r="I64" s="56">
        <f t="shared" si="21"/>
        <v>3917783.5600000005</v>
      </c>
      <c r="J64" s="56">
        <f t="shared" si="21"/>
        <v>18877656.959999997</v>
      </c>
      <c r="K64" s="56">
        <f t="shared" si="21"/>
        <v>14435636.900000002</v>
      </c>
      <c r="L64" s="56">
        <f t="shared" si="21"/>
        <v>18326681.440000005</v>
      </c>
      <c r="M64" s="56">
        <f t="shared" si="21"/>
        <v>7855283.040000002</v>
      </c>
      <c r="N64" s="56">
        <f t="shared" si="21"/>
        <v>4770116.740000001</v>
      </c>
      <c r="O64" s="47">
        <f>SUM(O65:O78)</f>
        <v>174654313.6</v>
      </c>
    </row>
    <row r="65" spans="1:16" ht="18.75" customHeight="1">
      <c r="A65" s="21" t="s">
        <v>81</v>
      </c>
      <c r="B65" s="56">
        <v>4401916.2299999995</v>
      </c>
      <c r="C65" s="56">
        <v>4463943.91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47">
        <f>SUM(B65:N65)</f>
        <v>8865860.14</v>
      </c>
      <c r="P65"/>
    </row>
    <row r="66" spans="1:16" ht="18.75" customHeight="1">
      <c r="A66" s="21" t="s">
        <v>82</v>
      </c>
      <c r="B66" s="56">
        <v>18685263.030000005</v>
      </c>
      <c r="C66" s="56">
        <v>11005823.33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7">
        <f aca="true" t="shared" si="22" ref="O66:O77">SUM(B66:N66)</f>
        <v>29691086.360000007</v>
      </c>
      <c r="P66"/>
    </row>
    <row r="67" spans="1:17" ht="18.75" customHeight="1">
      <c r="A67" s="21" t="s">
        <v>83</v>
      </c>
      <c r="B67" s="57">
        <v>0</v>
      </c>
      <c r="C67" s="57">
        <v>0</v>
      </c>
      <c r="D67" s="41">
        <v>15802812.999999996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41">
        <f t="shared" si="22"/>
        <v>15802812.999999996</v>
      </c>
      <c r="Q67"/>
    </row>
    <row r="68" spans="1:18" ht="18.75" customHeight="1">
      <c r="A68" s="21" t="s">
        <v>84</v>
      </c>
      <c r="B68" s="57">
        <v>0</v>
      </c>
      <c r="C68" s="57">
        <v>0</v>
      </c>
      <c r="D68" s="57">
        <v>0</v>
      </c>
      <c r="E68" s="41">
        <v>2943338.5600000005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47">
        <f t="shared" si="22"/>
        <v>2943338.5600000005</v>
      </c>
      <c r="R68"/>
    </row>
    <row r="69" spans="1:19" ht="18.75" customHeight="1">
      <c r="A69" s="21" t="s">
        <v>85</v>
      </c>
      <c r="B69" s="57">
        <v>0</v>
      </c>
      <c r="C69" s="57">
        <v>0</v>
      </c>
      <c r="D69" s="57">
        <v>0</v>
      </c>
      <c r="E69" s="57">
        <v>0</v>
      </c>
      <c r="F69" s="41">
        <v>15936473.429999996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41">
        <f t="shared" si="22"/>
        <v>15936473.429999996</v>
      </c>
      <c r="S69"/>
    </row>
    <row r="70" spans="1:20" ht="18.75" customHeight="1">
      <c r="A70" s="21" t="s">
        <v>86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6">
        <v>18434720.169999998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47">
        <f t="shared" si="22"/>
        <v>18434720.169999998</v>
      </c>
      <c r="T70"/>
    </row>
    <row r="71" spans="1:21" ht="18.75" customHeight="1">
      <c r="A71" s="21" t="s">
        <v>87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6">
        <v>14796863.299999995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47">
        <f t="shared" si="22"/>
        <v>14796863.299999995</v>
      </c>
      <c r="U71"/>
    </row>
    <row r="72" spans="1:21" ht="18.75" customHeight="1">
      <c r="A72" s="21" t="s">
        <v>88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3917783.5600000005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47">
        <f t="shared" si="22"/>
        <v>3917783.5600000005</v>
      </c>
      <c r="U72"/>
    </row>
    <row r="73" spans="1:22" ht="18.75" customHeight="1">
      <c r="A73" s="21" t="s">
        <v>89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41">
        <v>18877656.959999997</v>
      </c>
      <c r="K73" s="57">
        <v>0</v>
      </c>
      <c r="L73" s="57">
        <v>0</v>
      </c>
      <c r="M73" s="57">
        <v>0</v>
      </c>
      <c r="N73" s="57">
        <v>0</v>
      </c>
      <c r="O73" s="41">
        <f t="shared" si="22"/>
        <v>18877656.959999997</v>
      </c>
      <c r="V73"/>
    </row>
    <row r="74" spans="1:23" ht="18.75" customHeight="1">
      <c r="A74" s="21" t="s">
        <v>90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41">
        <v>14435636.900000002</v>
      </c>
      <c r="L74" s="57">
        <v>0</v>
      </c>
      <c r="M74" s="57">
        <v>0</v>
      </c>
      <c r="N74" s="57">
        <v>0</v>
      </c>
      <c r="O74" s="47">
        <f t="shared" si="22"/>
        <v>14435636.900000002</v>
      </c>
      <c r="W74"/>
    </row>
    <row r="75" spans="1:24" ht="18.75" customHeight="1">
      <c r="A75" s="21" t="s">
        <v>91</v>
      </c>
      <c r="B75" s="57">
        <v>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41">
        <v>18326681.440000005</v>
      </c>
      <c r="M75" s="57">
        <v>0</v>
      </c>
      <c r="N75" s="58">
        <v>0</v>
      </c>
      <c r="O75" s="41">
        <f t="shared" si="22"/>
        <v>18326681.440000005</v>
      </c>
      <c r="X75"/>
    </row>
    <row r="76" spans="1:25" ht="18.75" customHeight="1">
      <c r="A76" s="21" t="s">
        <v>92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41">
        <v>7855283.040000002</v>
      </c>
      <c r="N76" s="57">
        <v>0</v>
      </c>
      <c r="O76" s="47">
        <f t="shared" si="22"/>
        <v>7855283.040000002</v>
      </c>
      <c r="Y76"/>
    </row>
    <row r="77" spans="1:26" ht="18.75" customHeight="1">
      <c r="A77" s="21" t="s">
        <v>93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41">
        <v>4770116.740000001</v>
      </c>
      <c r="O77" s="41">
        <f t="shared" si="22"/>
        <v>4770116.740000001</v>
      </c>
      <c r="P77"/>
      <c r="Z77"/>
    </row>
    <row r="78" spans="1:26" ht="18.75" customHeight="1">
      <c r="A78" s="4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1:15" ht="15" customHeight="1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</row>
    <row r="81" spans="1:15" ht="18.75" customHeight="1">
      <c r="A81" s="23" t="s">
        <v>94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47"/>
    </row>
    <row r="82" spans="1:16" ht="18.75" customHeight="1">
      <c r="A82" s="21" t="s">
        <v>95</v>
      </c>
      <c r="B82" s="65">
        <v>2.3367753251360925</v>
      </c>
      <c r="C82" s="65">
        <v>2.2890534911446587</v>
      </c>
      <c r="D82" s="65">
        <v>0</v>
      </c>
      <c r="E82" s="65">
        <v>0</v>
      </c>
      <c r="F82" s="57">
        <v>0</v>
      </c>
      <c r="G82" s="57">
        <v>0</v>
      </c>
      <c r="H82" s="65">
        <v>0</v>
      </c>
      <c r="I82" s="65">
        <v>0</v>
      </c>
      <c r="J82" s="65">
        <v>0</v>
      </c>
      <c r="K82" s="65">
        <v>0</v>
      </c>
      <c r="L82" s="57">
        <v>0</v>
      </c>
      <c r="M82" s="65">
        <v>0</v>
      </c>
      <c r="N82" s="65">
        <v>0</v>
      </c>
      <c r="O82" s="47"/>
      <c r="P82"/>
    </row>
    <row r="83" spans="1:16" ht="18.75" customHeight="1">
      <c r="A83" s="21" t="s">
        <v>96</v>
      </c>
      <c r="B83" s="65">
        <v>2.040184890846986</v>
      </c>
      <c r="C83" s="65">
        <v>1.9257722966590127</v>
      </c>
      <c r="D83" s="65">
        <v>0</v>
      </c>
      <c r="E83" s="65">
        <v>0</v>
      </c>
      <c r="F83" s="57">
        <v>0</v>
      </c>
      <c r="G83" s="57">
        <v>0</v>
      </c>
      <c r="H83" s="65">
        <v>0</v>
      </c>
      <c r="I83" s="65">
        <v>0</v>
      </c>
      <c r="J83" s="65">
        <v>0</v>
      </c>
      <c r="K83" s="65">
        <v>0</v>
      </c>
      <c r="L83" s="57">
        <v>0</v>
      </c>
      <c r="M83" s="65">
        <v>0</v>
      </c>
      <c r="N83" s="65">
        <v>0</v>
      </c>
      <c r="O83" s="47"/>
      <c r="P83"/>
    </row>
    <row r="84" spans="1:17" ht="18.75" customHeight="1">
      <c r="A84" s="21" t="s">
        <v>97</v>
      </c>
      <c r="B84" s="65">
        <v>0</v>
      </c>
      <c r="C84" s="65">
        <v>0</v>
      </c>
      <c r="D84" s="66">
        <f>(D$37+D$38+D$39)/D$7</f>
        <v>1.8694635423487853</v>
      </c>
      <c r="E84" s="65">
        <v>0</v>
      </c>
      <c r="F84" s="57">
        <v>0</v>
      </c>
      <c r="G84" s="57">
        <v>0</v>
      </c>
      <c r="H84" s="65">
        <v>0</v>
      </c>
      <c r="I84" s="65">
        <v>0</v>
      </c>
      <c r="J84" s="65">
        <v>0</v>
      </c>
      <c r="K84" s="65">
        <v>0</v>
      </c>
      <c r="L84" s="57">
        <v>0</v>
      </c>
      <c r="M84" s="65">
        <v>0</v>
      </c>
      <c r="N84" s="65">
        <v>0</v>
      </c>
      <c r="O84" s="41"/>
      <c r="Q84"/>
    </row>
    <row r="85" spans="1:18" ht="18.75" customHeight="1">
      <c r="A85" s="21" t="s">
        <v>98</v>
      </c>
      <c r="B85" s="65">
        <v>0</v>
      </c>
      <c r="C85" s="65">
        <v>0</v>
      </c>
      <c r="D85" s="65">
        <v>0</v>
      </c>
      <c r="E85" s="66">
        <f>(E$37+E$38+E$39)/E$7</f>
        <v>2.603396581865941</v>
      </c>
      <c r="F85" s="57">
        <v>0</v>
      </c>
      <c r="G85" s="57">
        <v>0</v>
      </c>
      <c r="H85" s="65">
        <v>0</v>
      </c>
      <c r="I85" s="65">
        <v>0</v>
      </c>
      <c r="J85" s="65">
        <v>0</v>
      </c>
      <c r="K85" s="65">
        <v>0</v>
      </c>
      <c r="L85" s="57">
        <v>0</v>
      </c>
      <c r="M85" s="65">
        <v>0</v>
      </c>
      <c r="N85" s="65">
        <v>0</v>
      </c>
      <c r="O85" s="47"/>
      <c r="R85"/>
    </row>
    <row r="86" spans="1:19" ht="18.75" customHeight="1">
      <c r="A86" s="21" t="s">
        <v>99</v>
      </c>
      <c r="B86" s="65">
        <v>0</v>
      </c>
      <c r="C86" s="65">
        <v>0</v>
      </c>
      <c r="D86" s="65">
        <v>0</v>
      </c>
      <c r="E86" s="65">
        <v>0</v>
      </c>
      <c r="F86" s="65">
        <f>(F$37+F$38+F$39)/F$7</f>
        <v>2.182963531154785</v>
      </c>
      <c r="G86" s="57">
        <v>0</v>
      </c>
      <c r="H86" s="65">
        <v>0</v>
      </c>
      <c r="I86" s="65">
        <v>0</v>
      </c>
      <c r="J86" s="65">
        <v>0</v>
      </c>
      <c r="K86" s="65">
        <v>0</v>
      </c>
      <c r="L86" s="57">
        <v>0</v>
      </c>
      <c r="M86" s="65">
        <v>0</v>
      </c>
      <c r="N86" s="65">
        <v>0</v>
      </c>
      <c r="O86" s="41"/>
      <c r="S86"/>
    </row>
    <row r="87" spans="1:20" ht="18.75" customHeight="1">
      <c r="A87" s="21" t="s">
        <v>100</v>
      </c>
      <c r="B87" s="65">
        <v>0</v>
      </c>
      <c r="C87" s="65">
        <v>0</v>
      </c>
      <c r="D87" s="65">
        <v>0</v>
      </c>
      <c r="E87" s="65">
        <v>0</v>
      </c>
      <c r="F87" s="57">
        <v>0</v>
      </c>
      <c r="G87" s="65">
        <f>(G$37+G$38+G$39)/G$7</f>
        <v>1.7313087058429006</v>
      </c>
      <c r="H87" s="65">
        <v>0</v>
      </c>
      <c r="I87" s="65">
        <v>0</v>
      </c>
      <c r="J87" s="65">
        <v>0</v>
      </c>
      <c r="K87" s="65">
        <v>0</v>
      </c>
      <c r="L87" s="57">
        <v>0</v>
      </c>
      <c r="M87" s="65">
        <v>0</v>
      </c>
      <c r="N87" s="65">
        <v>0</v>
      </c>
      <c r="O87" s="47"/>
      <c r="T87"/>
    </row>
    <row r="88" spans="1:21" ht="18.75" customHeight="1">
      <c r="A88" s="21" t="s">
        <v>101</v>
      </c>
      <c r="B88" s="65">
        <v>0</v>
      </c>
      <c r="C88" s="65">
        <v>0</v>
      </c>
      <c r="D88" s="65">
        <v>0</v>
      </c>
      <c r="E88" s="65">
        <v>0</v>
      </c>
      <c r="F88" s="57">
        <v>0</v>
      </c>
      <c r="G88" s="57">
        <v>0</v>
      </c>
      <c r="H88" s="65">
        <f>(H$37+H$38+H$39)/H$7</f>
        <v>2.0363897402414506</v>
      </c>
      <c r="I88" s="65">
        <v>0</v>
      </c>
      <c r="J88" s="65">
        <v>0</v>
      </c>
      <c r="K88" s="65">
        <v>0</v>
      </c>
      <c r="L88" s="57">
        <v>0</v>
      </c>
      <c r="M88" s="65">
        <v>0</v>
      </c>
      <c r="N88" s="65">
        <v>0</v>
      </c>
      <c r="O88" s="47"/>
      <c r="U88"/>
    </row>
    <row r="89" spans="1:21" ht="18.75" customHeight="1">
      <c r="A89" s="21" t="s">
        <v>102</v>
      </c>
      <c r="B89" s="65">
        <v>0</v>
      </c>
      <c r="C89" s="65">
        <v>0</v>
      </c>
      <c r="D89" s="65">
        <v>0</v>
      </c>
      <c r="E89" s="65">
        <v>0</v>
      </c>
      <c r="F89" s="57">
        <v>0</v>
      </c>
      <c r="G89" s="57">
        <v>0</v>
      </c>
      <c r="H89" s="65">
        <v>0</v>
      </c>
      <c r="I89" s="65">
        <f>(I$37+I$38+I$39)/I$7</f>
        <v>1.9932564641739037</v>
      </c>
      <c r="J89" s="65">
        <v>0</v>
      </c>
      <c r="K89" s="65">
        <v>0</v>
      </c>
      <c r="L89" s="57">
        <v>0</v>
      </c>
      <c r="M89" s="65">
        <v>0</v>
      </c>
      <c r="N89" s="65">
        <v>0</v>
      </c>
      <c r="O89" s="47"/>
      <c r="U89"/>
    </row>
    <row r="90" spans="1:22" ht="18.75" customHeight="1">
      <c r="A90" s="21" t="s">
        <v>103</v>
      </c>
      <c r="B90" s="65">
        <v>0</v>
      </c>
      <c r="C90" s="65">
        <v>0</v>
      </c>
      <c r="D90" s="65">
        <v>0</v>
      </c>
      <c r="E90" s="65">
        <v>0</v>
      </c>
      <c r="F90" s="57">
        <v>0</v>
      </c>
      <c r="G90" s="57">
        <v>0</v>
      </c>
      <c r="H90" s="65">
        <v>0</v>
      </c>
      <c r="I90" s="65">
        <v>0</v>
      </c>
      <c r="J90" s="65">
        <f>(J$37+J$38+J$39)/J$7</f>
        <v>1.9776795670666936</v>
      </c>
      <c r="K90" s="65">
        <v>0</v>
      </c>
      <c r="L90" s="57">
        <v>0</v>
      </c>
      <c r="M90" s="65">
        <v>0</v>
      </c>
      <c r="N90" s="65">
        <v>0</v>
      </c>
      <c r="O90" s="41"/>
      <c r="V90"/>
    </row>
    <row r="91" spans="1:23" ht="18.75" customHeight="1">
      <c r="A91" s="21" t="s">
        <v>104</v>
      </c>
      <c r="B91" s="65">
        <v>0</v>
      </c>
      <c r="C91" s="65">
        <v>0</v>
      </c>
      <c r="D91" s="65">
        <v>0</v>
      </c>
      <c r="E91" s="65">
        <v>0</v>
      </c>
      <c r="F91" s="57">
        <v>0</v>
      </c>
      <c r="G91" s="57">
        <v>0</v>
      </c>
      <c r="H91" s="65">
        <v>0</v>
      </c>
      <c r="I91" s="65">
        <v>0</v>
      </c>
      <c r="J91" s="65">
        <v>0</v>
      </c>
      <c r="K91" s="65">
        <f>(K$37+K$38+K$39)/K$7</f>
        <v>2.22768332471249</v>
      </c>
      <c r="L91" s="57">
        <v>0</v>
      </c>
      <c r="M91" s="65">
        <v>0</v>
      </c>
      <c r="N91" s="65">
        <v>0</v>
      </c>
      <c r="O91" s="47"/>
      <c r="W91"/>
    </row>
    <row r="92" spans="1:24" ht="18.75" customHeight="1">
      <c r="A92" s="21" t="s">
        <v>105</v>
      </c>
      <c r="B92" s="65">
        <v>0</v>
      </c>
      <c r="C92" s="65">
        <v>0</v>
      </c>
      <c r="D92" s="65">
        <v>0</v>
      </c>
      <c r="E92" s="65">
        <v>0</v>
      </c>
      <c r="F92" s="57">
        <v>0</v>
      </c>
      <c r="G92" s="57">
        <v>0</v>
      </c>
      <c r="H92" s="65">
        <v>0</v>
      </c>
      <c r="I92" s="65">
        <v>0</v>
      </c>
      <c r="J92" s="65">
        <v>0</v>
      </c>
      <c r="K92" s="65">
        <v>0</v>
      </c>
      <c r="L92" s="65">
        <f>(L$37+L$38+L$39)/L$7</f>
        <v>2.129796739313068</v>
      </c>
      <c r="M92" s="65">
        <v>0</v>
      </c>
      <c r="N92" s="65">
        <v>0</v>
      </c>
      <c r="O92" s="41"/>
      <c r="X92"/>
    </row>
    <row r="93" spans="1:25" ht="18.75" customHeight="1">
      <c r="A93" s="21" t="s">
        <v>106</v>
      </c>
      <c r="B93" s="65">
        <v>0</v>
      </c>
      <c r="C93" s="65">
        <v>0</v>
      </c>
      <c r="D93" s="65">
        <v>0</v>
      </c>
      <c r="E93" s="65">
        <v>0</v>
      </c>
      <c r="F93" s="57">
        <v>0</v>
      </c>
      <c r="G93" s="57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f>(M$37+M$38+M$39)/M$7</f>
        <v>2.529538500864756</v>
      </c>
      <c r="N93" s="65">
        <v>0</v>
      </c>
      <c r="O93" s="67"/>
      <c r="Y93"/>
    </row>
    <row r="94" spans="1:26" ht="18.75" customHeight="1">
      <c r="A94" s="49" t="s">
        <v>107</v>
      </c>
      <c r="B94" s="68">
        <v>0</v>
      </c>
      <c r="C94" s="68">
        <v>0</v>
      </c>
      <c r="D94" s="68">
        <v>0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9">
        <f>(N$37+N$38+N$39)/N$7</f>
        <v>2.477768915010086</v>
      </c>
      <c r="O94" s="70"/>
      <c r="P94"/>
      <c r="Z94"/>
    </row>
    <row r="95" spans="1:14" ht="21" customHeight="1">
      <c r="A95" s="71" t="s">
        <v>108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3"/>
    </row>
    <row r="96" spans="1:14" ht="18" customHeight="1">
      <c r="A96" s="74" t="s">
        <v>109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ht="18" customHeight="1">
      <c r="A97" s="74" t="s">
        <v>110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ht="18" customHeight="1">
      <c r="A98" s="75" t="s">
        <v>111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1:14" ht="18" customHeight="1">
      <c r="A99" s="74" t="s">
        <v>112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ht="18" customHeight="1">
      <c r="A100" s="77" t="s">
        <v>113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ht="18" customHeight="1">
      <c r="A101" s="78" t="s">
        <v>114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ht="18" customHeight="1">
      <c r="A102" s="78" t="s">
        <v>115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5" ht="18" customHeight="1">
      <c r="A103" s="79" t="s">
        <v>116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1:14" ht="18" customHeight="1">
      <c r="A104" s="81" t="s">
        <v>117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ht="18" customHeight="1">
      <c r="A105" s="81" t="s">
        <v>118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ht="18" customHeight="1">
      <c r="A106" s="81" t="s">
        <v>119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</row>
    <row r="107" spans="1:14" ht="18" customHeight="1">
      <c r="A107" s="81" t="s">
        <v>120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</row>
    <row r="108" spans="1:14" ht="18" customHeight="1">
      <c r="A108" s="80" t="s">
        <v>121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</sheetData>
  <sheetProtection/>
  <mergeCells count="12">
    <mergeCell ref="A96:N96"/>
    <mergeCell ref="A97:N97"/>
    <mergeCell ref="A99:N99"/>
    <mergeCell ref="A100:N100"/>
    <mergeCell ref="A103:O103"/>
    <mergeCell ref="A108:N108"/>
    <mergeCell ref="A1:O1"/>
    <mergeCell ref="A2:O2"/>
    <mergeCell ref="A4:A6"/>
    <mergeCell ref="B4:N4"/>
    <mergeCell ref="O4:O6"/>
    <mergeCell ref="A79:O79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2018-01-08T12:26:03Z</dcterms:created>
  <dcterms:modified xsi:type="dcterms:W3CDTF">2018-01-08T12:27:04Z</dcterms:modified>
  <cp:category/>
  <cp:version/>
  <cp:contentType/>
  <cp:contentStatus/>
</cp:coreProperties>
</file>