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<sst xmlns="http://schemas.openxmlformats.org/spreadsheetml/2006/main" count="112" uniqueCount="110">
  <si>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</si>
  <si>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</si>
  <si>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</si>
  <si>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</si>
  <si>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</si>
  <si>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</si>
  <si>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</si>
  <si>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</si>
  <si>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</si>
  <si>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</si>
  <si>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</si>
  <si>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</si>
  <si>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</si>
  <si>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</si>
  <si>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</si>
  <si>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</si>
  <si>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</si>
  <si>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</si>
  <si>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</si>
  <si>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</si>
  <si>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</si>
  <si>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</si>
  <si>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</si>
  <si>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</si>
  <si>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</si>
  <si>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</si>
  <si>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</si>
  <si>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</si>
  <si>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</si>
  <si>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</si>
  <si>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</si>
  <si>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</si>
  <si>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</si>
  <si>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</si>
  <si>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</si>
  <si>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</si>
  <si>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</si>
  <si>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</si>
  <si>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</si>
  <si>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</si>
  <si>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</si>
  <si>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</si>
  <si>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</si>
  <si>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</si>
  <si>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</si>
  <si>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</si>
  <si>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</si>
  <si>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</si>
  <si>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</si>
  <si>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</si>
  <si>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</si>
  <si>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</si>
  <si>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</si>
  <si>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</si>
  <si>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</si>
  <si>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</si>
  <si>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</si>
  <si>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</si>
  <si>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</si>
  <si>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</si>
  <si>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</si>
  <si>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</si>
  <si>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</si>
  <si>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</si>
  <si>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</si>
  <si>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</si>
  <si>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</si>
  <si>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</si>
  <si>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</si>
  <si>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</si>
  <si>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</si>
  <si>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</si>
  <si>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</si>
  <si>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</si>
  <si>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</si>
  <si>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</si>
  <si>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</si>
  <si>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</si>
  <si>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</si>
  <si>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</si>
  <si>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</si>
  <si>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</si>
  <si>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</si>
  <si>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</si>
  <si>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</si>
  <si>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</si>
  <si>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</si>
  <si>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</si>
  <si>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</si>
  <si>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</si>
  <si>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</si>
  <si>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</si>
  <si>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</si>
  <si>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</si>
  <si>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</si>
  <si>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</si>
  <si>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</si>
  <si>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</si>
  <si>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</si>
  <si>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</si>
  <si>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</si>
  <si>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</si>
  <si>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</si>
  <si>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</si>
  <si>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</si>
  <si>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</si>
  <si>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</si>
  <si>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OPERAÇÃO 30/12/17 - VENCIMENTO 08/01/18</t>
  </si>
  <si>
    <r>
      <t>8. Tarifa de Remuneração por Passageiro</t>
    </r>
    <r>
      <rPr>
        <vertAlign val="superscript"/>
        <sz val="12"/>
        <color indexed="8"/>
        <rFont val="Calibri"/>
        <family val="2"/>
      </rPr>
      <t>(1)</t>
    </r>
  </si>
  <si>
    <t>(1)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</si>
</sst>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 indent="1"/>
    </xf>
    <xf numFmtId="0" fontId="43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3" fillId="0" borderId="12" xfId="0" applyFont="1" applyFill="1" applyBorder="1" applyAlignment="1">
      <alignment horizontal="left" vertical="center" indent="1"/>
    </xf>
    <xf numFmtId="172" fontId="43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3" fillId="0" borderId="10" xfId="52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 indent="3"/>
    </xf>
    <xf numFmtId="172" fontId="43" fillId="0" borderId="10" xfId="52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3" fillId="0" borderId="10" xfId="0" applyFont="1" applyFill="1" applyBorder="1" applyAlignment="1">
      <alignment horizontal="left" vertical="center" indent="2"/>
    </xf>
    <xf numFmtId="172" fontId="43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52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3" fontId="43" fillId="0" borderId="10" xfId="52" applyNumberFormat="1" applyFont="1" applyFill="1" applyBorder="1" applyAlignment="1">
      <alignment vertical="center"/>
    </xf>
    <xf numFmtId="174" fontId="43" fillId="0" borderId="10" xfId="45" applyNumberFormat="1" applyFont="1" applyFill="1" applyBorder="1" applyAlignment="1">
      <alignment horizontal="center" vertical="center"/>
    </xf>
    <xf numFmtId="171" fontId="43" fillId="0" borderId="10" xfId="45" applyNumberFormat="1" applyFont="1" applyFill="1" applyBorder="1" applyAlignment="1">
      <alignment vertical="center"/>
    </xf>
    <xf numFmtId="170" fontId="43" fillId="0" borderId="10" xfId="45" applyNumberFormat="1" applyFont="1" applyFill="1" applyBorder="1" applyAlignment="1">
      <alignment horizontal="center" vertical="center"/>
    </xf>
    <xf numFmtId="170" fontId="43" fillId="0" borderId="10" xfId="45" applyNumberFormat="1" applyFont="1" applyFill="1" applyBorder="1" applyAlignment="1">
      <alignment vertical="center"/>
    </xf>
    <xf numFmtId="171" fontId="43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3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3" fillId="0" borderId="14" xfId="45" applyFont="1" applyFill="1" applyBorder="1" applyAlignment="1">
      <alignment vertical="center"/>
    </xf>
    <xf numFmtId="0" fontId="43" fillId="0" borderId="14" xfId="0" applyFont="1" applyFill="1" applyBorder="1" applyAlignment="1">
      <alignment horizontal="left" vertical="center" indent="2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Border="1" applyAlignment="1">
      <alignment vertical="center"/>
    </xf>
    <xf numFmtId="0" fontId="43" fillId="0" borderId="12" xfId="0" applyFont="1" applyFill="1" applyBorder="1" applyAlignment="1">
      <alignment horizontal="left" vertical="center" indent="2"/>
    </xf>
    <xf numFmtId="171" fontId="43" fillId="0" borderId="12" xfId="45" applyNumberFormat="1" applyFont="1" applyBorder="1" applyAlignment="1">
      <alignment vertical="center"/>
    </xf>
    <xf numFmtId="171" fontId="43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3" fillId="0" borderId="10" xfId="52" applyNumberFormat="1" applyFont="1" applyBorder="1" applyAlignment="1">
      <alignment vertical="center"/>
    </xf>
    <xf numFmtId="173" fontId="43" fillId="0" borderId="14" xfId="52" applyNumberFormat="1" applyFont="1" applyBorder="1" applyAlignment="1">
      <alignment vertical="center"/>
    </xf>
    <xf numFmtId="171" fontId="43" fillId="0" borderId="10" xfId="52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vertical="center"/>
    </xf>
    <xf numFmtId="171" fontId="43" fillId="0" borderId="14" xfId="52" applyFont="1" applyFill="1" applyBorder="1" applyAlignment="1">
      <alignment vertical="center"/>
    </xf>
    <xf numFmtId="173" fontId="43" fillId="0" borderId="14" xfId="52" applyNumberFormat="1" applyFont="1" applyFill="1" applyBorder="1" applyAlignment="1">
      <alignment vertical="center"/>
    </xf>
    <xf numFmtId="170" fontId="43" fillId="0" borderId="14" xfId="45" applyNumberFormat="1" applyFont="1" applyFill="1" applyBorder="1" applyAlignment="1">
      <alignment vertical="center"/>
    </xf>
    <xf numFmtId="44" fontId="43" fillId="0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2"/>
    </xf>
    <xf numFmtId="0" fontId="43" fillId="34" borderId="10" xfId="0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43" fillId="34" borderId="10" xfId="0" applyFont="1" applyFill="1" applyBorder="1" applyAlignment="1">
      <alignment horizontal="left" vertical="center" indent="1"/>
    </xf>
    <xf numFmtId="44" fontId="43" fillId="34" borderId="10" xfId="45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left" vertical="center" indent="3"/>
    </xf>
    <xf numFmtId="172" fontId="43" fillId="34" borderId="10" xfId="52" applyNumberFormat="1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 indent="1"/>
    </xf>
    <xf numFmtId="44" fontId="43" fillId="35" borderId="10" xfId="45" applyFont="1" applyFill="1" applyBorder="1" applyAlignment="1">
      <alignment horizontal="center" vertical="center"/>
    </xf>
    <xf numFmtId="171" fontId="44" fillId="0" borderId="10" xfId="45" applyNumberFormat="1" applyFont="1" applyBorder="1" applyAlignment="1">
      <alignment vertical="center"/>
    </xf>
    <xf numFmtId="44" fontId="44" fillId="0" borderId="10" xfId="45" applyFont="1" applyFill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171" fontId="44" fillId="0" borderId="10" xfId="45" applyNumberFormat="1" applyFont="1" applyFill="1" applyBorder="1" applyAlignment="1">
      <alignment vertical="center"/>
    </xf>
    <xf numFmtId="171" fontId="44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173" fontId="43" fillId="0" borderId="0" xfId="52" applyNumberFormat="1" applyFont="1" applyBorder="1" applyAlignment="1">
      <alignment vertical="center"/>
    </xf>
    <xf numFmtId="173" fontId="43" fillId="0" borderId="0" xfId="52" applyNumberFormat="1" applyFont="1" applyFill="1" applyBorder="1" applyAlignment="1">
      <alignment vertical="center"/>
    </xf>
    <xf numFmtId="0" fontId="43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638175</xdr:colOff>
      <xdr:row>98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35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638175</xdr:colOff>
      <xdr:row>98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35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638175</xdr:colOff>
      <xdr:row>98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3553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286133</v>
      </c>
      <c r="C7" s="10">
        <f>C8+C20+C24</f>
        <v>196004</v>
      </c>
      <c r="D7" s="10">
        <f>D8+D20+D24</f>
        <v>232255</v>
      </c>
      <c r="E7" s="10">
        <f>E8+E20+E24</f>
        <v>31835</v>
      </c>
      <c r="F7" s="10">
        <f aca="true" t="shared" si="0" ref="F7:N7">F8+F20+F24</f>
        <v>184298</v>
      </c>
      <c r="G7" s="10">
        <f t="shared" si="0"/>
        <v>262174</v>
      </c>
      <c r="H7" s="10">
        <f>H8+H20+H24</f>
        <v>183445</v>
      </c>
      <c r="I7" s="10">
        <f>I8+I20+I24</f>
        <v>52994</v>
      </c>
      <c r="J7" s="10">
        <f>J8+J20+J24</f>
        <v>242112</v>
      </c>
      <c r="K7" s="10">
        <f>K8+K20+K24</f>
        <v>170257</v>
      </c>
      <c r="L7" s="10">
        <f>L8+L20+L24</f>
        <v>236306</v>
      </c>
      <c r="M7" s="10">
        <f t="shared" si="0"/>
        <v>69595</v>
      </c>
      <c r="N7" s="10">
        <f t="shared" si="0"/>
        <v>44110</v>
      </c>
      <c r="O7" s="10">
        <f>+O8+O20+O24</f>
        <v>2191518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142659</v>
      </c>
      <c r="C8" s="12">
        <f>+C9+C12+C16</f>
        <v>102130</v>
      </c>
      <c r="D8" s="12">
        <f>+D9+D12+D16</f>
        <v>127462</v>
      </c>
      <c r="E8" s="12">
        <f>+E9+E12+E16</f>
        <v>16080</v>
      </c>
      <c r="F8" s="12">
        <f aca="true" t="shared" si="1" ref="F8:N8">+F9+F12+F16</f>
        <v>95498</v>
      </c>
      <c r="G8" s="12">
        <f t="shared" si="1"/>
        <v>135354</v>
      </c>
      <c r="H8" s="12">
        <f>+H9+H12+H16</f>
        <v>93870</v>
      </c>
      <c r="I8" s="12">
        <f>+I9+I12+I16</f>
        <v>26932</v>
      </c>
      <c r="J8" s="12">
        <f>+J9+J12+J16</f>
        <v>127926</v>
      </c>
      <c r="K8" s="12">
        <f>+K9+K12+K16</f>
        <v>91020</v>
      </c>
      <c r="L8" s="12">
        <f>+L9+L12+L16</f>
        <v>120580</v>
      </c>
      <c r="M8" s="12">
        <f t="shared" si="1"/>
        <v>39433</v>
      </c>
      <c r="N8" s="12">
        <f t="shared" si="1"/>
        <v>26512</v>
      </c>
      <c r="O8" s="12">
        <f>SUM(B8:N8)</f>
        <v>1145456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20089</v>
      </c>
      <c r="C9" s="14">
        <v>18810</v>
      </c>
      <c r="D9" s="14">
        <v>17342</v>
      </c>
      <c r="E9" s="14">
        <v>2219</v>
      </c>
      <c r="F9" s="14">
        <v>12952</v>
      </c>
      <c r="G9" s="14">
        <v>20299</v>
      </c>
      <c r="H9" s="14">
        <v>16812</v>
      </c>
      <c r="I9" s="14">
        <v>4806</v>
      </c>
      <c r="J9" s="14">
        <v>13196</v>
      </c>
      <c r="K9" s="14">
        <v>15308</v>
      </c>
      <c r="L9" s="14">
        <v>13947</v>
      </c>
      <c r="M9" s="14">
        <v>6051</v>
      </c>
      <c r="N9" s="14">
        <v>4266</v>
      </c>
      <c r="O9" s="12">
        <f aca="true" t="shared" si="2" ref="O9:O19">SUM(B9:N9)</f>
        <v>166097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20089</v>
      </c>
      <c r="C10" s="14">
        <f>+C9-C11</f>
        <v>18810</v>
      </c>
      <c r="D10" s="14">
        <f>+D9-D11</f>
        <v>17342</v>
      </c>
      <c r="E10" s="14">
        <f>+E9-E11</f>
        <v>2219</v>
      </c>
      <c r="F10" s="14">
        <f aca="true" t="shared" si="3" ref="F10:N10">+F9-F11</f>
        <v>12952</v>
      </c>
      <c r="G10" s="14">
        <f t="shared" si="3"/>
        <v>20299</v>
      </c>
      <c r="H10" s="14">
        <f>+H9-H11</f>
        <v>16812</v>
      </c>
      <c r="I10" s="14">
        <f>+I9-I11</f>
        <v>4806</v>
      </c>
      <c r="J10" s="14">
        <f>+J9-J11</f>
        <v>13196</v>
      </c>
      <c r="K10" s="14">
        <f>+K9-K11</f>
        <v>15308</v>
      </c>
      <c r="L10" s="14">
        <f>+L9-L11</f>
        <v>13947</v>
      </c>
      <c r="M10" s="14">
        <f t="shared" si="3"/>
        <v>6051</v>
      </c>
      <c r="N10" s="14">
        <f t="shared" si="3"/>
        <v>4266</v>
      </c>
      <c r="O10" s="12">
        <f t="shared" si="2"/>
        <v>166097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115709</v>
      </c>
      <c r="C12" s="14">
        <f>C13+C14+C15</f>
        <v>78788</v>
      </c>
      <c r="D12" s="14">
        <f>D13+D14+D15</f>
        <v>104418</v>
      </c>
      <c r="E12" s="14">
        <f>E13+E14+E15</f>
        <v>13180</v>
      </c>
      <c r="F12" s="14">
        <f aca="true" t="shared" si="4" ref="F12:N12">F13+F14+F15</f>
        <v>78062</v>
      </c>
      <c r="G12" s="14">
        <f t="shared" si="4"/>
        <v>108048</v>
      </c>
      <c r="H12" s="14">
        <f>H13+H14+H15</f>
        <v>72773</v>
      </c>
      <c r="I12" s="14">
        <f>I13+I14+I15</f>
        <v>20759</v>
      </c>
      <c r="J12" s="14">
        <f>J13+J14+J15</f>
        <v>108061</v>
      </c>
      <c r="K12" s="14">
        <f>K13+K14+K15</f>
        <v>71361</v>
      </c>
      <c r="L12" s="14">
        <f>L13+L14+L15</f>
        <v>99951</v>
      </c>
      <c r="M12" s="14">
        <f t="shared" si="4"/>
        <v>31679</v>
      </c>
      <c r="N12" s="14">
        <f t="shared" si="4"/>
        <v>21319</v>
      </c>
      <c r="O12" s="12">
        <f t="shared" si="2"/>
        <v>924108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61025</v>
      </c>
      <c r="C13" s="14">
        <v>42779</v>
      </c>
      <c r="D13" s="14">
        <v>52589</v>
      </c>
      <c r="E13" s="14">
        <v>6986</v>
      </c>
      <c r="F13" s="14">
        <v>40118</v>
      </c>
      <c r="G13" s="14">
        <v>56053</v>
      </c>
      <c r="H13" s="14">
        <v>38749</v>
      </c>
      <c r="I13" s="14">
        <v>11208</v>
      </c>
      <c r="J13" s="14">
        <v>56784</v>
      </c>
      <c r="K13" s="14">
        <v>36082</v>
      </c>
      <c r="L13" s="14">
        <v>49313</v>
      </c>
      <c r="M13" s="14">
        <v>15040</v>
      </c>
      <c r="N13" s="14">
        <v>9966</v>
      </c>
      <c r="O13" s="12">
        <f t="shared" si="2"/>
        <v>476692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53892</v>
      </c>
      <c r="C14" s="14">
        <v>35180</v>
      </c>
      <c r="D14" s="14">
        <v>51271</v>
      </c>
      <c r="E14" s="14">
        <v>6068</v>
      </c>
      <c r="F14" s="14">
        <v>37386</v>
      </c>
      <c r="G14" s="14">
        <v>50846</v>
      </c>
      <c r="H14" s="14">
        <v>33444</v>
      </c>
      <c r="I14" s="14">
        <v>9380</v>
      </c>
      <c r="J14" s="14">
        <v>50661</v>
      </c>
      <c r="K14" s="14">
        <v>34719</v>
      </c>
      <c r="L14" s="14">
        <v>49988</v>
      </c>
      <c r="M14" s="14">
        <v>16390</v>
      </c>
      <c r="N14" s="14">
        <v>11228</v>
      </c>
      <c r="O14" s="12">
        <f t="shared" si="2"/>
        <v>440453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792</v>
      </c>
      <c r="C15" s="14">
        <v>829</v>
      </c>
      <c r="D15" s="14">
        <v>558</v>
      </c>
      <c r="E15" s="14">
        <v>126</v>
      </c>
      <c r="F15" s="14">
        <v>558</v>
      </c>
      <c r="G15" s="14">
        <v>1149</v>
      </c>
      <c r="H15" s="14">
        <v>580</v>
      </c>
      <c r="I15" s="14">
        <v>171</v>
      </c>
      <c r="J15" s="14">
        <v>616</v>
      </c>
      <c r="K15" s="14">
        <v>560</v>
      </c>
      <c r="L15" s="14">
        <v>650</v>
      </c>
      <c r="M15" s="14">
        <v>249</v>
      </c>
      <c r="N15" s="14">
        <v>125</v>
      </c>
      <c r="O15" s="12">
        <f t="shared" si="2"/>
        <v>6963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6861</v>
      </c>
      <c r="C16" s="14">
        <f>C17+C18+C19</f>
        <v>4532</v>
      </c>
      <c r="D16" s="14">
        <f>D17+D18+D19</f>
        <v>5702</v>
      </c>
      <c r="E16" s="14">
        <f>E17+E18+E19</f>
        <v>681</v>
      </c>
      <c r="F16" s="14">
        <f aca="true" t="shared" si="5" ref="F16:N16">F17+F18+F19</f>
        <v>4484</v>
      </c>
      <c r="G16" s="14">
        <f t="shared" si="5"/>
        <v>7007</v>
      </c>
      <c r="H16" s="14">
        <f>H17+H18+H19</f>
        <v>4285</v>
      </c>
      <c r="I16" s="14">
        <f>I17+I18+I19</f>
        <v>1367</v>
      </c>
      <c r="J16" s="14">
        <f>J17+J18+J19</f>
        <v>6669</v>
      </c>
      <c r="K16" s="14">
        <f>K17+K18+K19</f>
        <v>4351</v>
      </c>
      <c r="L16" s="14">
        <f>L17+L18+L19</f>
        <v>6682</v>
      </c>
      <c r="M16" s="14">
        <f t="shared" si="5"/>
        <v>1703</v>
      </c>
      <c r="N16" s="14">
        <f t="shared" si="5"/>
        <v>927</v>
      </c>
      <c r="O16" s="12">
        <f t="shared" si="2"/>
        <v>55251</v>
      </c>
    </row>
    <row r="17" spans="1:26" ht="18.75" customHeight="1">
      <c r="A17" s="15" t="s">
        <v>16</v>
      </c>
      <c r="B17" s="14">
        <v>6836</v>
      </c>
      <c r="C17" s="14">
        <v>4507</v>
      </c>
      <c r="D17" s="14">
        <v>5678</v>
      </c>
      <c r="E17" s="14">
        <v>678</v>
      </c>
      <c r="F17" s="14">
        <v>4460</v>
      </c>
      <c r="G17" s="14">
        <v>6976</v>
      </c>
      <c r="H17" s="14">
        <v>4259</v>
      </c>
      <c r="I17" s="14">
        <v>1359</v>
      </c>
      <c r="J17" s="14">
        <v>6645</v>
      </c>
      <c r="K17" s="14">
        <v>4324</v>
      </c>
      <c r="L17" s="14">
        <v>6643</v>
      </c>
      <c r="M17" s="14">
        <v>1690</v>
      </c>
      <c r="N17" s="14">
        <v>917</v>
      </c>
      <c r="O17" s="12">
        <f t="shared" si="2"/>
        <v>54972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20</v>
      </c>
      <c r="C18" s="14">
        <v>23</v>
      </c>
      <c r="D18" s="14">
        <v>18</v>
      </c>
      <c r="E18" s="14">
        <v>3</v>
      </c>
      <c r="F18" s="14">
        <v>22</v>
      </c>
      <c r="G18" s="14">
        <v>24</v>
      </c>
      <c r="H18" s="14">
        <v>25</v>
      </c>
      <c r="I18" s="14">
        <v>6</v>
      </c>
      <c r="J18" s="14">
        <v>20</v>
      </c>
      <c r="K18" s="14">
        <v>23</v>
      </c>
      <c r="L18" s="14">
        <v>37</v>
      </c>
      <c r="M18" s="14">
        <v>12</v>
      </c>
      <c r="N18" s="14">
        <v>9</v>
      </c>
      <c r="O18" s="12">
        <f t="shared" si="2"/>
        <v>242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5</v>
      </c>
      <c r="C19" s="14">
        <v>2</v>
      </c>
      <c r="D19" s="14">
        <v>6</v>
      </c>
      <c r="E19" s="14">
        <v>0</v>
      </c>
      <c r="F19" s="14">
        <v>2</v>
      </c>
      <c r="G19" s="14">
        <v>7</v>
      </c>
      <c r="H19" s="14">
        <v>1</v>
      </c>
      <c r="I19" s="14">
        <v>2</v>
      </c>
      <c r="J19" s="14">
        <v>4</v>
      </c>
      <c r="K19" s="14">
        <v>4</v>
      </c>
      <c r="L19" s="14">
        <v>2</v>
      </c>
      <c r="M19" s="14">
        <v>1</v>
      </c>
      <c r="N19" s="14">
        <v>1</v>
      </c>
      <c r="O19" s="12">
        <f t="shared" si="2"/>
        <v>37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84029</v>
      </c>
      <c r="C20" s="18">
        <f>C21+C22+C23</f>
        <v>49429</v>
      </c>
      <c r="D20" s="18">
        <f>D21+D22+D23</f>
        <v>55319</v>
      </c>
      <c r="E20" s="18">
        <f>E21+E22+E23</f>
        <v>7464</v>
      </c>
      <c r="F20" s="18">
        <f aca="true" t="shared" si="6" ref="F20:N20">F21+F22+F23</f>
        <v>44841</v>
      </c>
      <c r="G20" s="18">
        <f t="shared" si="6"/>
        <v>62566</v>
      </c>
      <c r="H20" s="18">
        <f>H21+H22+H23</f>
        <v>47719</v>
      </c>
      <c r="I20" s="18">
        <f>I21+I22+I23</f>
        <v>13646</v>
      </c>
      <c r="J20" s="18">
        <f>J21+J22+J23</f>
        <v>69887</v>
      </c>
      <c r="K20" s="18">
        <f>K21+K22+K23</f>
        <v>43371</v>
      </c>
      <c r="L20" s="18">
        <f>L21+L22+L23</f>
        <v>75846</v>
      </c>
      <c r="M20" s="18">
        <f t="shared" si="6"/>
        <v>19656</v>
      </c>
      <c r="N20" s="18">
        <f t="shared" si="6"/>
        <v>11777</v>
      </c>
      <c r="O20" s="12">
        <f aca="true" t="shared" si="7" ref="O20:O26">SUM(B20:N20)</f>
        <v>585550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47126</v>
      </c>
      <c r="C21" s="14">
        <v>29781</v>
      </c>
      <c r="D21" s="14">
        <v>29520</v>
      </c>
      <c r="E21" s="14">
        <v>4252</v>
      </c>
      <c r="F21" s="14">
        <v>24822</v>
      </c>
      <c r="G21" s="14">
        <v>34811</v>
      </c>
      <c r="H21" s="14">
        <v>27637</v>
      </c>
      <c r="I21" s="14">
        <v>7982</v>
      </c>
      <c r="J21" s="14">
        <v>39137</v>
      </c>
      <c r="K21" s="14">
        <v>23653</v>
      </c>
      <c r="L21" s="14">
        <v>39560</v>
      </c>
      <c r="M21" s="14">
        <v>10224</v>
      </c>
      <c r="N21" s="14">
        <v>6014</v>
      </c>
      <c r="O21" s="12">
        <f t="shared" si="7"/>
        <v>324519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36482</v>
      </c>
      <c r="C22" s="14">
        <v>19323</v>
      </c>
      <c r="D22" s="14">
        <v>25550</v>
      </c>
      <c r="E22" s="14">
        <v>3152</v>
      </c>
      <c r="F22" s="14">
        <v>19749</v>
      </c>
      <c r="G22" s="14">
        <v>27327</v>
      </c>
      <c r="H22" s="14">
        <v>19843</v>
      </c>
      <c r="I22" s="14">
        <v>5579</v>
      </c>
      <c r="J22" s="14">
        <v>30453</v>
      </c>
      <c r="K22" s="14">
        <v>19457</v>
      </c>
      <c r="L22" s="14">
        <v>35964</v>
      </c>
      <c r="M22" s="14">
        <v>9322</v>
      </c>
      <c r="N22" s="14">
        <v>5714</v>
      </c>
      <c r="O22" s="12">
        <f t="shared" si="7"/>
        <v>257915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421</v>
      </c>
      <c r="C23" s="14">
        <v>325</v>
      </c>
      <c r="D23" s="14">
        <v>249</v>
      </c>
      <c r="E23" s="14">
        <v>60</v>
      </c>
      <c r="F23" s="14">
        <v>270</v>
      </c>
      <c r="G23" s="14">
        <v>428</v>
      </c>
      <c r="H23" s="14">
        <v>239</v>
      </c>
      <c r="I23" s="14">
        <v>85</v>
      </c>
      <c r="J23" s="14">
        <v>297</v>
      </c>
      <c r="K23" s="14">
        <v>261</v>
      </c>
      <c r="L23" s="14">
        <v>322</v>
      </c>
      <c r="M23" s="14">
        <v>110</v>
      </c>
      <c r="N23" s="14">
        <v>49</v>
      </c>
      <c r="O23" s="12">
        <f t="shared" si="7"/>
        <v>3116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59445</v>
      </c>
      <c r="C24" s="14">
        <f>C25+C26</f>
        <v>44445</v>
      </c>
      <c r="D24" s="14">
        <f>D25+D26</f>
        <v>49474</v>
      </c>
      <c r="E24" s="14">
        <f>E25+E26</f>
        <v>8291</v>
      </c>
      <c r="F24" s="14">
        <f aca="true" t="shared" si="8" ref="F24:N24">F25+F26</f>
        <v>43959</v>
      </c>
      <c r="G24" s="14">
        <f t="shared" si="8"/>
        <v>64254</v>
      </c>
      <c r="H24" s="14">
        <f>H25+H26</f>
        <v>41856</v>
      </c>
      <c r="I24" s="14">
        <f>I25+I26</f>
        <v>12416</v>
      </c>
      <c r="J24" s="14">
        <f>J25+J26</f>
        <v>44299</v>
      </c>
      <c r="K24" s="14">
        <f>K25+K26</f>
        <v>35866</v>
      </c>
      <c r="L24" s="14">
        <f>L25+L26</f>
        <v>39880</v>
      </c>
      <c r="M24" s="14">
        <f t="shared" si="8"/>
        <v>10506</v>
      </c>
      <c r="N24" s="14">
        <f t="shared" si="8"/>
        <v>5821</v>
      </c>
      <c r="O24" s="12">
        <f t="shared" si="7"/>
        <v>460512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48377</v>
      </c>
      <c r="C25" s="14">
        <v>37810</v>
      </c>
      <c r="D25" s="14">
        <v>41751</v>
      </c>
      <c r="E25" s="14">
        <v>7106</v>
      </c>
      <c r="F25" s="14">
        <v>37909</v>
      </c>
      <c r="G25" s="14">
        <v>55638</v>
      </c>
      <c r="H25" s="14">
        <v>36106</v>
      </c>
      <c r="I25" s="14">
        <v>11001</v>
      </c>
      <c r="J25" s="14">
        <v>36595</v>
      </c>
      <c r="K25" s="14">
        <v>30897</v>
      </c>
      <c r="L25" s="14">
        <v>32813</v>
      </c>
      <c r="M25" s="14">
        <v>8680</v>
      </c>
      <c r="N25" s="14">
        <v>4516</v>
      </c>
      <c r="O25" s="12">
        <f t="shared" si="7"/>
        <v>389199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11068</v>
      </c>
      <c r="C26" s="14">
        <v>6635</v>
      </c>
      <c r="D26" s="14">
        <v>7723</v>
      </c>
      <c r="E26" s="14">
        <v>1185</v>
      </c>
      <c r="F26" s="14">
        <v>6050</v>
      </c>
      <c r="G26" s="14">
        <v>8616</v>
      </c>
      <c r="H26" s="14">
        <v>5750</v>
      </c>
      <c r="I26" s="14">
        <v>1415</v>
      </c>
      <c r="J26" s="14">
        <v>7704</v>
      </c>
      <c r="K26" s="14">
        <v>4969</v>
      </c>
      <c r="L26" s="14">
        <v>7067</v>
      </c>
      <c r="M26" s="14">
        <v>1826</v>
      </c>
      <c r="N26" s="14">
        <v>1305</v>
      </c>
      <c r="O26" s="12">
        <f t="shared" si="7"/>
        <v>71313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2.08270546</v>
      </c>
      <c r="C28" s="23">
        <f aca="true" t="shared" si="9" ref="C28:N28">C29+C30</f>
        <v>2.0121304999999996</v>
      </c>
      <c r="D28" s="23">
        <f t="shared" si="9"/>
        <v>1.86265005</v>
      </c>
      <c r="E28" s="23">
        <f t="shared" si="9"/>
        <v>2.5879184</v>
      </c>
      <c r="F28" s="23">
        <f t="shared" si="9"/>
        <v>2.17494205</v>
      </c>
      <c r="G28" s="23">
        <f t="shared" si="9"/>
        <v>1.7247999999999999</v>
      </c>
      <c r="H28" s="23">
        <f>H29+H30</f>
        <v>2.0285</v>
      </c>
      <c r="I28" s="23">
        <f>I29+I30</f>
        <v>1.9850002</v>
      </c>
      <c r="J28" s="23">
        <f>J29+J30</f>
        <v>1.9703118</v>
      </c>
      <c r="K28" s="23">
        <f>K29+K30</f>
        <v>2.2191343</v>
      </c>
      <c r="L28" s="23">
        <f>L29+L30</f>
        <v>2.12144976</v>
      </c>
      <c r="M28" s="23">
        <f t="shared" si="9"/>
        <v>2.5186314299999997</v>
      </c>
      <c r="N28" s="23">
        <f t="shared" si="9"/>
        <v>2.46767856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2.0889</v>
      </c>
      <c r="C29" s="23">
        <v>2.018</v>
      </c>
      <c r="D29" s="23">
        <v>1.8682</v>
      </c>
      <c r="E29" s="23">
        <v>2.5942</v>
      </c>
      <c r="F29" s="23">
        <v>2.1813</v>
      </c>
      <c r="G29" s="23">
        <v>1.7299</v>
      </c>
      <c r="H29" s="23">
        <v>2.0341</v>
      </c>
      <c r="I29" s="23">
        <v>1.9906</v>
      </c>
      <c r="J29" s="23">
        <v>1.976</v>
      </c>
      <c r="K29" s="23">
        <v>2.2255</v>
      </c>
      <c r="L29" s="23">
        <v>2.1277</v>
      </c>
      <c r="M29" s="23">
        <v>2.526</v>
      </c>
      <c r="N29" s="23">
        <v>2.475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603846.68138618</v>
      </c>
      <c r="C36" s="60">
        <f aca="true" t="shared" si="11" ref="C36:N36">C37+C38+C39+C40</f>
        <v>400801.17652200005</v>
      </c>
      <c r="D36" s="60">
        <f t="shared" si="11"/>
        <v>444958.03736275004</v>
      </c>
      <c r="E36" s="60">
        <f t="shared" si="11"/>
        <v>83032.66226399998</v>
      </c>
      <c r="F36" s="60">
        <f t="shared" si="11"/>
        <v>402998.8699309</v>
      </c>
      <c r="G36" s="60">
        <f t="shared" si="11"/>
        <v>458951.39519999997</v>
      </c>
      <c r="H36" s="60">
        <f t="shared" si="11"/>
        <v>377867.94249999995</v>
      </c>
      <c r="I36" s="60">
        <f>I37+I38+I39+I40</f>
        <v>105847.94059879999</v>
      </c>
      <c r="J36" s="60">
        <f>J37+J38+J39+J40</f>
        <v>484224.61052159994</v>
      </c>
      <c r="K36" s="60">
        <f>K37+K38+K39+K40</f>
        <v>383448.6585150999</v>
      </c>
      <c r="L36" s="60">
        <f>L37+L38+L39+L40</f>
        <v>507971.80698655994</v>
      </c>
      <c r="M36" s="60">
        <f t="shared" si="11"/>
        <v>178893.25437085</v>
      </c>
      <c r="N36" s="60">
        <f t="shared" si="11"/>
        <v>109568.34128159999</v>
      </c>
      <c r="O36" s="60">
        <f>O37+O38+O39+O40</f>
        <v>4542411.377440339</v>
      </c>
    </row>
    <row r="37" spans="1:15" ht="18.75" customHeight="1">
      <c r="A37" s="57" t="s">
        <v>50</v>
      </c>
      <c r="B37" s="54">
        <f aca="true" t="shared" si="12" ref="B37:N37">B29*B7</f>
        <v>597703.2237000001</v>
      </c>
      <c r="C37" s="54">
        <f t="shared" si="12"/>
        <v>395536.072</v>
      </c>
      <c r="D37" s="54">
        <f t="shared" si="12"/>
        <v>433898.791</v>
      </c>
      <c r="E37" s="54">
        <f t="shared" si="12"/>
        <v>82586.35699999999</v>
      </c>
      <c r="F37" s="54">
        <f t="shared" si="12"/>
        <v>402009.2274</v>
      </c>
      <c r="G37" s="54">
        <f t="shared" si="12"/>
        <v>453534.8026</v>
      </c>
      <c r="H37" s="54">
        <f t="shared" si="12"/>
        <v>373145.4745</v>
      </c>
      <c r="I37" s="54">
        <f>I29*I7</f>
        <v>105489.85639999999</v>
      </c>
      <c r="J37" s="54">
        <f>J29*J7</f>
        <v>478413.312</v>
      </c>
      <c r="K37" s="54">
        <f>K29*K7</f>
        <v>378906.95349999995</v>
      </c>
      <c r="L37" s="54">
        <f>L29*L7</f>
        <v>502788.27619999996</v>
      </c>
      <c r="M37" s="54">
        <f t="shared" si="12"/>
        <v>175796.96999999997</v>
      </c>
      <c r="N37" s="54">
        <f t="shared" si="12"/>
        <v>109172.25</v>
      </c>
      <c r="O37" s="56">
        <f>SUM(B37:N37)</f>
        <v>4488981.566299999</v>
      </c>
    </row>
    <row r="38" spans="1:15" ht="18.75" customHeight="1">
      <c r="A38" s="57" t="s">
        <v>51</v>
      </c>
      <c r="B38" s="54">
        <f aca="true" t="shared" si="13" ref="B38:N38">B30*B7</f>
        <v>-1772.46231382</v>
      </c>
      <c r="C38" s="54">
        <f t="shared" si="13"/>
        <v>-1150.4454779999999</v>
      </c>
      <c r="D38" s="54">
        <f t="shared" si="13"/>
        <v>-1289.0036372499999</v>
      </c>
      <c r="E38" s="54">
        <f t="shared" si="13"/>
        <v>-199.974736</v>
      </c>
      <c r="F38" s="54">
        <f t="shared" si="13"/>
        <v>-1171.7574691</v>
      </c>
      <c r="G38" s="54">
        <f t="shared" si="13"/>
        <v>-1337.0874000000001</v>
      </c>
      <c r="H38" s="54">
        <f t="shared" si="13"/>
        <v>-1027.292</v>
      </c>
      <c r="I38" s="54">
        <f>I30*I7</f>
        <v>-296.7558012</v>
      </c>
      <c r="J38" s="54">
        <f>J30*J7</f>
        <v>-1377.1814784</v>
      </c>
      <c r="K38" s="54">
        <f>K30*K7</f>
        <v>-1083.8049849000001</v>
      </c>
      <c r="L38" s="54">
        <f>L30*L7</f>
        <v>-1476.96921344</v>
      </c>
      <c r="M38" s="54">
        <f t="shared" si="13"/>
        <v>-512.81562915</v>
      </c>
      <c r="N38" s="54">
        <f t="shared" si="13"/>
        <v>-322.9487184</v>
      </c>
      <c r="O38" s="25">
        <f>SUM(B38:N38)</f>
        <v>-13018.498859660001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4658.84</v>
      </c>
      <c r="C40" s="54">
        <v>4023.03</v>
      </c>
      <c r="D40" s="54">
        <v>10186.85</v>
      </c>
      <c r="E40" s="54">
        <v>0</v>
      </c>
      <c r="F40" s="54">
        <v>0</v>
      </c>
      <c r="G40" s="54">
        <v>4091.52</v>
      </c>
      <c r="H40" s="54">
        <v>3507.04</v>
      </c>
      <c r="I40" s="54">
        <v>0</v>
      </c>
      <c r="J40" s="54">
        <v>4641.88</v>
      </c>
      <c r="K40" s="54">
        <v>3506.91</v>
      </c>
      <c r="L40" s="54">
        <v>4058.26</v>
      </c>
      <c r="M40" s="54">
        <v>2337.94</v>
      </c>
      <c r="N40" s="54">
        <v>0</v>
      </c>
      <c r="O40" s="56">
        <f>SUM(B40:N40)</f>
        <v>41012.27000000001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-76338.2</v>
      </c>
      <c r="C42" s="25">
        <f aca="true" t="shared" si="15" ref="C42:N42">+C43+C46+C58+C59</f>
        <v>-71478</v>
      </c>
      <c r="D42" s="25">
        <f t="shared" si="15"/>
        <v>-66399.6</v>
      </c>
      <c r="E42" s="25">
        <f t="shared" si="15"/>
        <v>-8432.2</v>
      </c>
      <c r="F42" s="25">
        <f t="shared" si="15"/>
        <v>-49717.6</v>
      </c>
      <c r="G42" s="25">
        <f t="shared" si="15"/>
        <v>-77636.2</v>
      </c>
      <c r="H42" s="25">
        <f t="shared" si="15"/>
        <v>-64385.6</v>
      </c>
      <c r="I42" s="25">
        <f>+I43+I46+I58+I59</f>
        <v>-21762.8</v>
      </c>
      <c r="J42" s="25">
        <f>+J43+J46+J58+J59</f>
        <v>-50144.8</v>
      </c>
      <c r="K42" s="25">
        <f>+K43+K46+K58+K59</f>
        <v>-58170.4</v>
      </c>
      <c r="L42" s="25">
        <f>+L43+L46+L58+L59</f>
        <v>-52998.6</v>
      </c>
      <c r="M42" s="25">
        <f t="shared" si="15"/>
        <v>-22993.8</v>
      </c>
      <c r="N42" s="25">
        <f t="shared" si="15"/>
        <v>-16210.8</v>
      </c>
      <c r="O42" s="25">
        <f>+O43+O46+O58+O59</f>
        <v>-636668.6000000001</v>
      </c>
    </row>
    <row r="43" spans="1:15" ht="18.75" customHeight="1">
      <c r="A43" s="17" t="s">
        <v>55</v>
      </c>
      <c r="B43" s="26">
        <f>B44+B45</f>
        <v>-76338.2</v>
      </c>
      <c r="C43" s="26">
        <f>C44+C45</f>
        <v>-71478</v>
      </c>
      <c r="D43" s="26">
        <f>D44+D45</f>
        <v>-65899.6</v>
      </c>
      <c r="E43" s="26">
        <f>E44+E45</f>
        <v>-8432.2</v>
      </c>
      <c r="F43" s="26">
        <f aca="true" t="shared" si="16" ref="F43:N43">F44+F45</f>
        <v>-49217.6</v>
      </c>
      <c r="G43" s="26">
        <f t="shared" si="16"/>
        <v>-77136.2</v>
      </c>
      <c r="H43" s="26">
        <f t="shared" si="16"/>
        <v>-63885.6</v>
      </c>
      <c r="I43" s="26">
        <f>I44+I45</f>
        <v>-18262.8</v>
      </c>
      <c r="J43" s="26">
        <f>J44+J45</f>
        <v>-50144.8</v>
      </c>
      <c r="K43" s="26">
        <f>K44+K45</f>
        <v>-58170.4</v>
      </c>
      <c r="L43" s="26">
        <f>L44+L45</f>
        <v>-52998.6</v>
      </c>
      <c r="M43" s="26">
        <f t="shared" si="16"/>
        <v>-22993.8</v>
      </c>
      <c r="N43" s="26">
        <f t="shared" si="16"/>
        <v>-16210.8</v>
      </c>
      <c r="O43" s="25">
        <f aca="true" t="shared" si="17" ref="O43:O59">SUM(B43:N43)</f>
        <v>-631168.6000000001</v>
      </c>
    </row>
    <row r="44" spans="1:26" ht="18.75" customHeight="1">
      <c r="A44" s="13" t="s">
        <v>56</v>
      </c>
      <c r="B44" s="20">
        <f>ROUND(-B9*$D$3,2)</f>
        <v>-76338.2</v>
      </c>
      <c r="C44" s="20">
        <f>ROUND(-C9*$D$3,2)</f>
        <v>-71478</v>
      </c>
      <c r="D44" s="20">
        <f>ROUND(-D9*$D$3,2)</f>
        <v>-65899.6</v>
      </c>
      <c r="E44" s="20">
        <f>ROUND(-E9*$D$3,2)</f>
        <v>-8432.2</v>
      </c>
      <c r="F44" s="20">
        <f aca="true" t="shared" si="18" ref="F44:N44">ROUND(-F9*$D$3,2)</f>
        <v>-49217.6</v>
      </c>
      <c r="G44" s="20">
        <f t="shared" si="18"/>
        <v>-77136.2</v>
      </c>
      <c r="H44" s="20">
        <f t="shared" si="18"/>
        <v>-63885.6</v>
      </c>
      <c r="I44" s="20">
        <f>ROUND(-I9*$D$3,2)</f>
        <v>-18262.8</v>
      </c>
      <c r="J44" s="20">
        <f>ROUND(-J9*$D$3,2)</f>
        <v>-50144.8</v>
      </c>
      <c r="K44" s="20">
        <f>ROUND(-K9*$D$3,2)</f>
        <v>-58170.4</v>
      </c>
      <c r="L44" s="20">
        <f>ROUND(-L9*$D$3,2)</f>
        <v>-52998.6</v>
      </c>
      <c r="M44" s="20">
        <f t="shared" si="18"/>
        <v>-22993.8</v>
      </c>
      <c r="N44" s="20">
        <f t="shared" si="18"/>
        <v>-16210.8</v>
      </c>
      <c r="O44" s="46">
        <f t="shared" si="17"/>
        <v>-631168.6000000001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-500</v>
      </c>
      <c r="I46" s="26">
        <f t="shared" si="20"/>
        <v>-3500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-5500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0</v>
      </c>
      <c r="F49" s="24">
        <v>-500</v>
      </c>
      <c r="G49" s="24">
        <v>-500</v>
      </c>
      <c r="H49" s="24">
        <v>-500</v>
      </c>
      <c r="I49" s="24">
        <v>-3500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-5500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527508.48138618</v>
      </c>
      <c r="C61" s="29">
        <f t="shared" si="21"/>
        <v>329323.17652200005</v>
      </c>
      <c r="D61" s="29">
        <f t="shared" si="21"/>
        <v>378558.43736275006</v>
      </c>
      <c r="E61" s="29">
        <f t="shared" si="21"/>
        <v>74600.46226399999</v>
      </c>
      <c r="F61" s="29">
        <f t="shared" si="21"/>
        <v>353281.2699309</v>
      </c>
      <c r="G61" s="29">
        <f t="shared" si="21"/>
        <v>381315.19519999996</v>
      </c>
      <c r="H61" s="29">
        <f t="shared" si="21"/>
        <v>313482.34249999997</v>
      </c>
      <c r="I61" s="29">
        <f t="shared" si="21"/>
        <v>84085.14059879999</v>
      </c>
      <c r="J61" s="29">
        <f>+J36+J42</f>
        <v>434079.81052159995</v>
      </c>
      <c r="K61" s="29">
        <f>+K36+K42</f>
        <v>325278.2585150999</v>
      </c>
      <c r="L61" s="29">
        <f>+L36+L42</f>
        <v>454973.20698655996</v>
      </c>
      <c r="M61" s="29">
        <f t="shared" si="21"/>
        <v>155899.45437085</v>
      </c>
      <c r="N61" s="29">
        <f t="shared" si="21"/>
        <v>93357.54128159999</v>
      </c>
      <c r="O61" s="29">
        <f>SUM(B61:N61)</f>
        <v>3905742.77744034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527508.49</v>
      </c>
      <c r="C64" s="36">
        <f aca="true" t="shared" si="22" ref="C64:N64">SUM(C65:C78)</f>
        <v>329323.18</v>
      </c>
      <c r="D64" s="36">
        <f t="shared" si="22"/>
        <v>378558.44</v>
      </c>
      <c r="E64" s="36">
        <f t="shared" si="22"/>
        <v>74600.47</v>
      </c>
      <c r="F64" s="36">
        <f t="shared" si="22"/>
        <v>353281.27</v>
      </c>
      <c r="G64" s="36">
        <f t="shared" si="22"/>
        <v>381315.19</v>
      </c>
      <c r="H64" s="36">
        <f t="shared" si="22"/>
        <v>313482.34</v>
      </c>
      <c r="I64" s="36">
        <f t="shared" si="22"/>
        <v>84085.14</v>
      </c>
      <c r="J64" s="36">
        <f t="shared" si="22"/>
        <v>434079.81</v>
      </c>
      <c r="K64" s="36">
        <f t="shared" si="22"/>
        <v>325278.26</v>
      </c>
      <c r="L64" s="36">
        <f t="shared" si="22"/>
        <v>454973.21</v>
      </c>
      <c r="M64" s="36">
        <f t="shared" si="22"/>
        <v>155899.45</v>
      </c>
      <c r="N64" s="36">
        <f t="shared" si="22"/>
        <v>93357.54</v>
      </c>
      <c r="O64" s="29">
        <f>SUM(O65:O78)</f>
        <v>3905742.79</v>
      </c>
    </row>
    <row r="65" spans="1:16" ht="18.75" customHeight="1">
      <c r="A65" s="17" t="s">
        <v>70</v>
      </c>
      <c r="B65" s="36">
        <f>98160.48+1151.8</f>
        <v>99312.28</v>
      </c>
      <c r="C65" s="36">
        <f>103597.13+1169.01</f>
        <v>104766.14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204078.41999999998</v>
      </c>
      <c r="P65"/>
    </row>
    <row r="66" spans="1:16" ht="18.75" customHeight="1">
      <c r="A66" s="17" t="s">
        <v>71</v>
      </c>
      <c r="B66" s="36">
        <f>424689.17+3507.04</f>
        <v>428196.20999999996</v>
      </c>
      <c r="C66" s="36">
        <f>221703.02+2854.02</f>
        <v>224557.03999999998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652753.25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378558.44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378558.44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74600.47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74600.47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353281.27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353281.27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381315.19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381315.19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313482.34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313482.34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84085.14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84085.14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434079.81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434079.81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325278.26</v>
      </c>
      <c r="L74" s="35">
        <v>0</v>
      </c>
      <c r="M74" s="35">
        <v>0</v>
      </c>
      <c r="N74" s="35">
        <v>0</v>
      </c>
      <c r="O74" s="29">
        <f t="shared" si="23"/>
        <v>325278.26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454973.21</v>
      </c>
      <c r="M75" s="35">
        <v>0</v>
      </c>
      <c r="N75" s="61">
        <v>0</v>
      </c>
      <c r="O75" s="26">
        <f t="shared" si="23"/>
        <v>454973.21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155899.45</v>
      </c>
      <c r="N76" s="35">
        <v>0</v>
      </c>
      <c r="O76" s="29">
        <f t="shared" si="23"/>
        <v>155899.45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93357.54</v>
      </c>
      <c r="O77" s="26">
        <f t="shared" si="23"/>
        <v>93357.54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2.35051906226143</v>
      </c>
      <c r="C82" s="44">
        <v>2.2578738973657564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2.0434885650083485</v>
      </c>
      <c r="C83" s="44">
        <v>1.930229803803675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1.8719562005672647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2.6082193266530544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2.1866697952820973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1.7349541724198432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2.0407255716972386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1.9973570705891233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1.9808300725350247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2.231577841234721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2.1324619221964736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2.536896535251814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2.483979625518023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27.75" customHeight="1">
      <c r="A96" s="70" t="s">
        <v>109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2018-01-08T11:39:31Z</dcterms:modified>
  <cp:category/>
  <cp:version/>
  <cp:contentType/>
  <cp:contentStatus/>
</cp:coreProperties>
</file>