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<sst xmlns="http://schemas.openxmlformats.org/spreadsheetml/2006/main" count="112" uniqueCount="110">
  <si>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</si>
  <si>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</si>
  <si>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</si>
  <si>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</si>
  <si>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</si>
  <si>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</si>
  <si>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</si>
  <si>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</si>
  <si>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</si>
  <si>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</si>
  <si>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</si>
  <si>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</si>
  <si>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</si>
  <si>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</si>
  <si>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</si>
  <si>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</si>
  <si>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</si>
  <si>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</si>
  <si>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</si>
  <si>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</si>
  <si>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</si>
  <si>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</si>
  <si>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</si>
  <si>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</si>
  <si>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</si>
  <si>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</si>
  <si>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</si>
  <si>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</si>
  <si>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</si>
  <si>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</si>
  <si>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</si>
  <si>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</si>
  <si>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</si>
  <si>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</si>
  <si>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</si>
  <si>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</si>
  <si>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</si>
  <si>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</si>
  <si>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</si>
  <si>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</si>
  <si>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</si>
  <si>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</si>
  <si>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</si>
  <si>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</si>
  <si>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</si>
  <si>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</si>
  <si>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</si>
  <si>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</si>
  <si>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</si>
  <si>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</si>
  <si>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</si>
  <si>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</si>
  <si>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</si>
  <si>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</si>
  <si>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</si>
  <si>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</si>
  <si>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</si>
  <si>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</si>
  <si>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</si>
  <si>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</si>
  <si>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</si>
  <si>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</si>
  <si>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</si>
  <si>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</si>
  <si>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</si>
  <si>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</si>
  <si>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</si>
  <si>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</si>
  <si>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</si>
  <si>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</si>
  <si>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</si>
  <si>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</si>
  <si>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</si>
  <si>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</si>
  <si>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</si>
  <si>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</si>
  <si>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</si>
  <si>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</si>
  <si>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</si>
  <si>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</si>
  <si>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</si>
  <si>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</si>
  <si>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</si>
  <si>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</si>
  <si>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</si>
  <si>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</si>
  <si>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</si>
  <si>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</si>
  <si>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</si>
  <si>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</si>
  <si>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</si>
  <si>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</si>
  <si>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</si>
  <si>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</si>
  <si>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</si>
  <si>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</si>
  <si>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</si>
  <si>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</si>
  <si>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</si>
  <si>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</si>
  <si>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</si>
  <si>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</si>
  <si>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</si>
  <si>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</si>
  <si>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</si>
  <si>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</si>
  <si>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</si>
  <si>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28/12/17 - VENCIMENTO 08/01/18</t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</si>
  <si>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(1)</t>
    </r>
  </si>
  <si>
    <t>(1)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</si>
</sst>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171" fontId="43" fillId="0" borderId="10" xfId="45" applyNumberFormat="1" applyFont="1" applyFill="1" applyBorder="1" applyAlignment="1">
      <alignment vertical="center"/>
    </xf>
    <xf numFmtId="170" fontId="43" fillId="0" borderId="10" xfId="45" applyNumberFormat="1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3" fillId="0" borderId="14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71" fontId="43" fillId="0" borderId="12" xfId="45" applyNumberFormat="1" applyFont="1" applyBorder="1" applyAlignment="1">
      <alignment vertical="center"/>
    </xf>
    <xf numFmtId="171" fontId="43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171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170" fontId="43" fillId="0" borderId="14" xfId="45" applyNumberFormat="1" applyFont="1" applyFill="1" applyBorder="1" applyAlignment="1">
      <alignment vertical="center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72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173" fontId="43" fillId="0" borderId="0" xfId="52" applyNumberFormat="1" applyFont="1" applyBorder="1" applyAlignment="1">
      <alignment vertical="center"/>
    </xf>
    <xf numFmtId="173" fontId="43" fillId="0" borderId="0" xfId="52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886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886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886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390897</v>
      </c>
      <c r="C7" s="10">
        <f>C8+C20+C24</f>
        <v>279963</v>
      </c>
      <c r="D7" s="10">
        <f>D8+D20+D24</f>
        <v>300388</v>
      </c>
      <c r="E7" s="10">
        <f>E8+E20+E24</f>
        <v>43184</v>
      </c>
      <c r="F7" s="10">
        <f aca="true" t="shared" si="0" ref="F7:N7">F8+F20+F24</f>
        <v>252652</v>
      </c>
      <c r="G7" s="10">
        <f t="shared" si="0"/>
        <v>382594</v>
      </c>
      <c r="H7" s="10">
        <f>H8+H20+H24</f>
        <v>256088</v>
      </c>
      <c r="I7" s="10">
        <f>I8+I20+I24</f>
        <v>75811</v>
      </c>
      <c r="J7" s="10">
        <f>J8+J20+J24</f>
        <v>335454</v>
      </c>
      <c r="K7" s="10">
        <f>K8+K20+K24</f>
        <v>237919</v>
      </c>
      <c r="L7" s="10">
        <f>L8+L20+L24</f>
        <v>306991</v>
      </c>
      <c r="M7" s="10">
        <f t="shared" si="0"/>
        <v>111094</v>
      </c>
      <c r="N7" s="10">
        <f t="shared" si="0"/>
        <v>69867</v>
      </c>
      <c r="O7" s="10">
        <f>+O8+O20+O24</f>
        <v>3042902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191640</v>
      </c>
      <c r="C8" s="12">
        <f>+C9+C12+C16</f>
        <v>144337</v>
      </c>
      <c r="D8" s="12">
        <f>+D9+D12+D16</f>
        <v>170038</v>
      </c>
      <c r="E8" s="12">
        <f>+E9+E12+E16</f>
        <v>22039</v>
      </c>
      <c r="F8" s="12">
        <f aca="true" t="shared" si="1" ref="F8:N8">+F9+F12+F16</f>
        <v>135338</v>
      </c>
      <c r="G8" s="12">
        <f t="shared" si="1"/>
        <v>204058</v>
      </c>
      <c r="H8" s="12">
        <f>+H9+H12+H16</f>
        <v>130208</v>
      </c>
      <c r="I8" s="12">
        <f>+I9+I12+I16</f>
        <v>39152</v>
      </c>
      <c r="J8" s="12">
        <f>+J9+J12+J16</f>
        <v>177967</v>
      </c>
      <c r="K8" s="12">
        <f>+K9+K12+K16</f>
        <v>125958</v>
      </c>
      <c r="L8" s="12">
        <f>+L9+L12+L16</f>
        <v>151792</v>
      </c>
      <c r="M8" s="12">
        <f t="shared" si="1"/>
        <v>61242</v>
      </c>
      <c r="N8" s="12">
        <f t="shared" si="1"/>
        <v>40629</v>
      </c>
      <c r="O8" s="12">
        <f>SUM(B8:N8)</f>
        <v>1594398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21395</v>
      </c>
      <c r="C9" s="14">
        <v>20606</v>
      </c>
      <c r="D9" s="14">
        <v>16301</v>
      </c>
      <c r="E9" s="14">
        <v>2138</v>
      </c>
      <c r="F9" s="14">
        <v>13759</v>
      </c>
      <c r="G9" s="14">
        <v>22828</v>
      </c>
      <c r="H9" s="14">
        <v>18628</v>
      </c>
      <c r="I9" s="14">
        <v>5603</v>
      </c>
      <c r="J9" s="14">
        <v>13702</v>
      </c>
      <c r="K9" s="14">
        <v>16847</v>
      </c>
      <c r="L9" s="14">
        <v>14219</v>
      </c>
      <c r="M9" s="14">
        <v>7776</v>
      </c>
      <c r="N9" s="14">
        <v>5384</v>
      </c>
      <c r="O9" s="12">
        <f aca="true" t="shared" si="2" ref="O9:O19">SUM(B9:N9)</f>
        <v>179186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21395</v>
      </c>
      <c r="C10" s="14">
        <f>+C9-C11</f>
        <v>20606</v>
      </c>
      <c r="D10" s="14">
        <f>+D9-D11</f>
        <v>16301</v>
      </c>
      <c r="E10" s="14">
        <f>+E9-E11</f>
        <v>2138</v>
      </c>
      <c r="F10" s="14">
        <f aca="true" t="shared" si="3" ref="F10:N10">+F9-F11</f>
        <v>13759</v>
      </c>
      <c r="G10" s="14">
        <f t="shared" si="3"/>
        <v>22828</v>
      </c>
      <c r="H10" s="14">
        <f>+H9-H11</f>
        <v>18628</v>
      </c>
      <c r="I10" s="14">
        <f>+I9-I11</f>
        <v>5603</v>
      </c>
      <c r="J10" s="14">
        <f>+J9-J11</f>
        <v>13702</v>
      </c>
      <c r="K10" s="14">
        <f>+K9-K11</f>
        <v>16847</v>
      </c>
      <c r="L10" s="14">
        <f>+L9-L11</f>
        <v>14219</v>
      </c>
      <c r="M10" s="14">
        <f t="shared" si="3"/>
        <v>7776</v>
      </c>
      <c r="N10" s="14">
        <f t="shared" si="3"/>
        <v>5384</v>
      </c>
      <c r="O10" s="12">
        <f t="shared" si="2"/>
        <v>179186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161559</v>
      </c>
      <c r="C12" s="14">
        <f>C13+C14+C15</f>
        <v>117689</v>
      </c>
      <c r="D12" s="14">
        <f>D13+D14+D15</f>
        <v>146467</v>
      </c>
      <c r="E12" s="14">
        <f>E13+E14+E15</f>
        <v>18964</v>
      </c>
      <c r="F12" s="14">
        <f aca="true" t="shared" si="4" ref="F12:N12">F13+F14+F15</f>
        <v>115620</v>
      </c>
      <c r="G12" s="14">
        <f t="shared" si="4"/>
        <v>171629</v>
      </c>
      <c r="H12" s="14">
        <f>H13+H14+H15</f>
        <v>106091</v>
      </c>
      <c r="I12" s="14">
        <f>I13+I14+I15</f>
        <v>31768</v>
      </c>
      <c r="J12" s="14">
        <f>J13+J14+J15</f>
        <v>156045</v>
      </c>
      <c r="K12" s="14">
        <f>K13+K14+K15</f>
        <v>103682</v>
      </c>
      <c r="L12" s="14">
        <f>L13+L14+L15</f>
        <v>129983</v>
      </c>
      <c r="M12" s="14">
        <f t="shared" si="4"/>
        <v>50977</v>
      </c>
      <c r="N12" s="14">
        <f t="shared" si="4"/>
        <v>33857</v>
      </c>
      <c r="O12" s="12">
        <f t="shared" si="2"/>
        <v>1344331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84640</v>
      </c>
      <c r="C13" s="14">
        <v>62469</v>
      </c>
      <c r="D13" s="14">
        <v>72936</v>
      </c>
      <c r="E13" s="14">
        <v>9903</v>
      </c>
      <c r="F13" s="14">
        <v>58582</v>
      </c>
      <c r="G13" s="14">
        <v>87499</v>
      </c>
      <c r="H13" s="14">
        <v>56981</v>
      </c>
      <c r="I13" s="14">
        <v>17189</v>
      </c>
      <c r="J13" s="14">
        <v>83401</v>
      </c>
      <c r="K13" s="14">
        <v>53535</v>
      </c>
      <c r="L13" s="14">
        <v>67179</v>
      </c>
      <c r="M13" s="14">
        <v>25307</v>
      </c>
      <c r="N13" s="14">
        <v>16429</v>
      </c>
      <c r="O13" s="12">
        <f t="shared" si="2"/>
        <v>696050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75428</v>
      </c>
      <c r="C14" s="14">
        <v>53627</v>
      </c>
      <c r="D14" s="14">
        <v>72550</v>
      </c>
      <c r="E14" s="14">
        <v>8811</v>
      </c>
      <c r="F14" s="14">
        <v>55834</v>
      </c>
      <c r="G14" s="14">
        <v>81704</v>
      </c>
      <c r="H14" s="14">
        <v>48041</v>
      </c>
      <c r="I14" s="14">
        <v>14230</v>
      </c>
      <c r="J14" s="14">
        <v>71656</v>
      </c>
      <c r="K14" s="14">
        <v>49051</v>
      </c>
      <c r="L14" s="14">
        <v>61714</v>
      </c>
      <c r="M14" s="14">
        <v>25155</v>
      </c>
      <c r="N14" s="14">
        <v>17112</v>
      </c>
      <c r="O14" s="12">
        <f t="shared" si="2"/>
        <v>634913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1491</v>
      </c>
      <c r="C15" s="14">
        <v>1593</v>
      </c>
      <c r="D15" s="14">
        <v>981</v>
      </c>
      <c r="E15" s="14">
        <v>250</v>
      </c>
      <c r="F15" s="14">
        <v>1204</v>
      </c>
      <c r="G15" s="14">
        <v>2426</v>
      </c>
      <c r="H15" s="14">
        <v>1069</v>
      </c>
      <c r="I15" s="14">
        <v>349</v>
      </c>
      <c r="J15" s="14">
        <v>988</v>
      </c>
      <c r="K15" s="14">
        <v>1096</v>
      </c>
      <c r="L15" s="14">
        <v>1090</v>
      </c>
      <c r="M15" s="14">
        <v>515</v>
      </c>
      <c r="N15" s="14">
        <v>316</v>
      </c>
      <c r="O15" s="12">
        <f t="shared" si="2"/>
        <v>13368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8686</v>
      </c>
      <c r="C16" s="14">
        <f>C17+C18+C19</f>
        <v>6042</v>
      </c>
      <c r="D16" s="14">
        <f>D17+D18+D19</f>
        <v>7270</v>
      </c>
      <c r="E16" s="14">
        <f>E17+E18+E19</f>
        <v>937</v>
      </c>
      <c r="F16" s="14">
        <f aca="true" t="shared" si="5" ref="F16:N16">F17+F18+F19</f>
        <v>5959</v>
      </c>
      <c r="G16" s="14">
        <f t="shared" si="5"/>
        <v>9601</v>
      </c>
      <c r="H16" s="14">
        <f>H17+H18+H19</f>
        <v>5489</v>
      </c>
      <c r="I16" s="14">
        <f>I17+I18+I19</f>
        <v>1781</v>
      </c>
      <c r="J16" s="14">
        <f>J17+J18+J19</f>
        <v>8220</v>
      </c>
      <c r="K16" s="14">
        <f>K17+K18+K19</f>
        <v>5429</v>
      </c>
      <c r="L16" s="14">
        <f>L17+L18+L19</f>
        <v>7590</v>
      </c>
      <c r="M16" s="14">
        <f t="shared" si="5"/>
        <v>2489</v>
      </c>
      <c r="N16" s="14">
        <f t="shared" si="5"/>
        <v>1388</v>
      </c>
      <c r="O16" s="12">
        <f t="shared" si="2"/>
        <v>70881</v>
      </c>
    </row>
    <row r="17" spans="1:26" ht="18.75" customHeight="1">
      <c r="A17" s="15" t="s">
        <v>16</v>
      </c>
      <c r="B17" s="14">
        <v>8637</v>
      </c>
      <c r="C17" s="14">
        <v>5983</v>
      </c>
      <c r="D17" s="14">
        <v>7236</v>
      </c>
      <c r="E17" s="14">
        <v>932</v>
      </c>
      <c r="F17" s="14">
        <v>5922</v>
      </c>
      <c r="G17" s="14">
        <v>9548</v>
      </c>
      <c r="H17" s="14">
        <v>5458</v>
      </c>
      <c r="I17" s="14">
        <v>1770</v>
      </c>
      <c r="J17" s="14">
        <v>8166</v>
      </c>
      <c r="K17" s="14">
        <v>5395</v>
      </c>
      <c r="L17" s="14">
        <v>7545</v>
      </c>
      <c r="M17" s="14">
        <v>2476</v>
      </c>
      <c r="N17" s="14">
        <v>1377</v>
      </c>
      <c r="O17" s="12">
        <f t="shared" si="2"/>
        <v>70445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35</v>
      </c>
      <c r="C18" s="14">
        <v>53</v>
      </c>
      <c r="D18" s="14">
        <v>30</v>
      </c>
      <c r="E18" s="14">
        <v>4</v>
      </c>
      <c r="F18" s="14">
        <v>33</v>
      </c>
      <c r="G18" s="14">
        <v>47</v>
      </c>
      <c r="H18" s="14">
        <v>27</v>
      </c>
      <c r="I18" s="14">
        <v>9</v>
      </c>
      <c r="J18" s="14">
        <v>45</v>
      </c>
      <c r="K18" s="14">
        <v>32</v>
      </c>
      <c r="L18" s="14">
        <v>44</v>
      </c>
      <c r="M18" s="14">
        <v>11</v>
      </c>
      <c r="N18" s="14">
        <v>11</v>
      </c>
      <c r="O18" s="12">
        <f t="shared" si="2"/>
        <v>381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14</v>
      </c>
      <c r="C19" s="14">
        <v>6</v>
      </c>
      <c r="D19" s="14">
        <v>4</v>
      </c>
      <c r="E19" s="14">
        <v>1</v>
      </c>
      <c r="F19" s="14">
        <v>4</v>
      </c>
      <c r="G19" s="14">
        <v>6</v>
      </c>
      <c r="H19" s="14">
        <v>4</v>
      </c>
      <c r="I19" s="14">
        <v>2</v>
      </c>
      <c r="J19" s="14">
        <v>9</v>
      </c>
      <c r="K19" s="14">
        <v>2</v>
      </c>
      <c r="L19" s="14">
        <v>1</v>
      </c>
      <c r="M19" s="14">
        <v>2</v>
      </c>
      <c r="N19" s="14">
        <v>0</v>
      </c>
      <c r="O19" s="12">
        <f t="shared" si="2"/>
        <v>55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119574</v>
      </c>
      <c r="C20" s="18">
        <f>C21+C22+C23</f>
        <v>72887</v>
      </c>
      <c r="D20" s="18">
        <f>D21+D22+D23</f>
        <v>68998</v>
      </c>
      <c r="E20" s="18">
        <f>E21+E22+E23</f>
        <v>10155</v>
      </c>
      <c r="F20" s="18">
        <f aca="true" t="shared" si="6" ref="F20:N20">F21+F22+F23</f>
        <v>60320</v>
      </c>
      <c r="G20" s="18">
        <f t="shared" si="6"/>
        <v>91496</v>
      </c>
      <c r="H20" s="18">
        <f>H21+H22+H23</f>
        <v>70733</v>
      </c>
      <c r="I20" s="18">
        <f>I21+I22+I23</f>
        <v>20240</v>
      </c>
      <c r="J20" s="18">
        <f>J21+J22+J23</f>
        <v>97695</v>
      </c>
      <c r="K20" s="18">
        <f>K21+K22+K23</f>
        <v>63912</v>
      </c>
      <c r="L20" s="18">
        <f>L21+L22+L23</f>
        <v>103041</v>
      </c>
      <c r="M20" s="18">
        <f t="shared" si="6"/>
        <v>34031</v>
      </c>
      <c r="N20" s="18">
        <f t="shared" si="6"/>
        <v>20304</v>
      </c>
      <c r="O20" s="12">
        <f aca="true" t="shared" si="7" ref="O20:O26">SUM(B20:N20)</f>
        <v>833386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67079</v>
      </c>
      <c r="C21" s="14">
        <v>43407</v>
      </c>
      <c r="D21" s="14">
        <v>38421</v>
      </c>
      <c r="E21" s="14">
        <v>6035</v>
      </c>
      <c r="F21" s="14">
        <v>34602</v>
      </c>
      <c r="G21" s="14">
        <v>52384</v>
      </c>
      <c r="H21" s="14">
        <v>42042</v>
      </c>
      <c r="I21" s="14">
        <v>12303</v>
      </c>
      <c r="J21" s="14">
        <v>56739</v>
      </c>
      <c r="K21" s="14">
        <v>36456</v>
      </c>
      <c r="L21" s="14">
        <v>56597</v>
      </c>
      <c r="M21" s="14">
        <v>18665</v>
      </c>
      <c r="N21" s="14">
        <v>10747</v>
      </c>
      <c r="O21" s="12">
        <f t="shared" si="7"/>
        <v>475477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51603</v>
      </c>
      <c r="C22" s="14">
        <v>28753</v>
      </c>
      <c r="D22" s="14">
        <v>30192</v>
      </c>
      <c r="E22" s="14">
        <v>4029</v>
      </c>
      <c r="F22" s="14">
        <v>25247</v>
      </c>
      <c r="G22" s="14">
        <v>38258</v>
      </c>
      <c r="H22" s="14">
        <v>28231</v>
      </c>
      <c r="I22" s="14">
        <v>7776</v>
      </c>
      <c r="J22" s="14">
        <v>40416</v>
      </c>
      <c r="K22" s="14">
        <v>26930</v>
      </c>
      <c r="L22" s="14">
        <v>45795</v>
      </c>
      <c r="M22" s="14">
        <v>15088</v>
      </c>
      <c r="N22" s="14">
        <v>9416</v>
      </c>
      <c r="O22" s="12">
        <f t="shared" si="7"/>
        <v>351734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892</v>
      </c>
      <c r="C23" s="14">
        <v>727</v>
      </c>
      <c r="D23" s="14">
        <v>385</v>
      </c>
      <c r="E23" s="14">
        <v>91</v>
      </c>
      <c r="F23" s="14">
        <v>471</v>
      </c>
      <c r="G23" s="14">
        <v>854</v>
      </c>
      <c r="H23" s="14">
        <v>460</v>
      </c>
      <c r="I23" s="14">
        <v>161</v>
      </c>
      <c r="J23" s="14">
        <v>540</v>
      </c>
      <c r="K23" s="14">
        <v>526</v>
      </c>
      <c r="L23" s="14">
        <v>649</v>
      </c>
      <c r="M23" s="14">
        <v>278</v>
      </c>
      <c r="N23" s="14">
        <v>141</v>
      </c>
      <c r="O23" s="12">
        <f t="shared" si="7"/>
        <v>6175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79683</v>
      </c>
      <c r="C24" s="14">
        <f>C25+C26</f>
        <v>62739</v>
      </c>
      <c r="D24" s="14">
        <f>D25+D26</f>
        <v>61352</v>
      </c>
      <c r="E24" s="14">
        <f>E25+E26</f>
        <v>10990</v>
      </c>
      <c r="F24" s="14">
        <f aca="true" t="shared" si="8" ref="F24:N24">F25+F26</f>
        <v>56994</v>
      </c>
      <c r="G24" s="14">
        <f t="shared" si="8"/>
        <v>87040</v>
      </c>
      <c r="H24" s="14">
        <f>H25+H26</f>
        <v>55147</v>
      </c>
      <c r="I24" s="14">
        <f>I25+I26</f>
        <v>16419</v>
      </c>
      <c r="J24" s="14">
        <f>J25+J26</f>
        <v>59792</v>
      </c>
      <c r="K24" s="14">
        <f>K25+K26</f>
        <v>48049</v>
      </c>
      <c r="L24" s="14">
        <f>L25+L26</f>
        <v>52158</v>
      </c>
      <c r="M24" s="14">
        <f t="shared" si="8"/>
        <v>15821</v>
      </c>
      <c r="N24" s="14">
        <f t="shared" si="8"/>
        <v>8934</v>
      </c>
      <c r="O24" s="12">
        <f t="shared" si="7"/>
        <v>615118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62689</v>
      </c>
      <c r="C25" s="14">
        <v>51336</v>
      </c>
      <c r="D25" s="14">
        <v>49879</v>
      </c>
      <c r="E25" s="14">
        <v>9274</v>
      </c>
      <c r="F25" s="14">
        <v>47440</v>
      </c>
      <c r="G25" s="14">
        <v>72987</v>
      </c>
      <c r="H25" s="14">
        <v>46440</v>
      </c>
      <c r="I25" s="14">
        <v>14211</v>
      </c>
      <c r="J25" s="14">
        <v>47815</v>
      </c>
      <c r="K25" s="14">
        <v>39944</v>
      </c>
      <c r="L25" s="14">
        <v>41980</v>
      </c>
      <c r="M25" s="14">
        <v>12640</v>
      </c>
      <c r="N25" s="14">
        <v>6745</v>
      </c>
      <c r="O25" s="12">
        <f t="shared" si="7"/>
        <v>503380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16994</v>
      </c>
      <c r="C26" s="14">
        <v>11403</v>
      </c>
      <c r="D26" s="14">
        <v>11473</v>
      </c>
      <c r="E26" s="14">
        <v>1716</v>
      </c>
      <c r="F26" s="14">
        <v>9554</v>
      </c>
      <c r="G26" s="14">
        <v>14053</v>
      </c>
      <c r="H26" s="14">
        <v>8707</v>
      </c>
      <c r="I26" s="14">
        <v>2208</v>
      </c>
      <c r="J26" s="14">
        <v>11977</v>
      </c>
      <c r="K26" s="14">
        <v>8105</v>
      </c>
      <c r="L26" s="14">
        <v>10178</v>
      </c>
      <c r="M26" s="14">
        <v>3181</v>
      </c>
      <c r="N26" s="14">
        <v>2189</v>
      </c>
      <c r="O26" s="12">
        <f t="shared" si="7"/>
        <v>111738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822039.23619762</v>
      </c>
      <c r="C36" s="60">
        <f aca="true" t="shared" si="11" ref="C36:N36">C37+C38+C39+C40</f>
        <v>569737.6411715</v>
      </c>
      <c r="D36" s="60">
        <f t="shared" si="11"/>
        <v>571865.9732194</v>
      </c>
      <c r="E36" s="60">
        <f t="shared" si="11"/>
        <v>112402.94818559999</v>
      </c>
      <c r="F36" s="60">
        <f t="shared" si="11"/>
        <v>551664.8588165999</v>
      </c>
      <c r="G36" s="60">
        <f t="shared" si="11"/>
        <v>666651.8112000001</v>
      </c>
      <c r="H36" s="60">
        <f t="shared" si="11"/>
        <v>525224.268</v>
      </c>
      <c r="I36" s="60">
        <f>I37+I38+I39+I40</f>
        <v>151139.6901622</v>
      </c>
      <c r="J36" s="60">
        <f>J37+J38+J39+J40</f>
        <v>668137.4545572001</v>
      </c>
      <c r="K36" s="60">
        <f>K37+K38+K39+K40</f>
        <v>533599.7235216999</v>
      </c>
      <c r="L36" s="60">
        <f>L37+L38+L39+L40</f>
        <v>657926.4832721599</v>
      </c>
      <c r="M36" s="60">
        <f t="shared" si="11"/>
        <v>283413.9400844199</v>
      </c>
      <c r="N36" s="60">
        <f t="shared" si="11"/>
        <v>173128.33795152002</v>
      </c>
      <c r="O36" s="60">
        <f>O37+O38+O39+O40</f>
        <v>6286932.366339921</v>
      </c>
    </row>
    <row r="37" spans="1:15" ht="18.75" customHeight="1">
      <c r="A37" s="57" t="s">
        <v>50</v>
      </c>
      <c r="B37" s="54">
        <f aca="true" t="shared" si="12" ref="B37:N37">B29*B7</f>
        <v>816544.7433000001</v>
      </c>
      <c r="C37" s="54">
        <f t="shared" si="12"/>
        <v>564965.3339999999</v>
      </c>
      <c r="D37" s="54">
        <f t="shared" si="12"/>
        <v>561184.8616000001</v>
      </c>
      <c r="E37" s="54">
        <f t="shared" si="12"/>
        <v>112027.9328</v>
      </c>
      <c r="F37" s="54">
        <f t="shared" si="12"/>
        <v>551109.8076</v>
      </c>
      <c r="G37" s="54">
        <f t="shared" si="12"/>
        <v>661849.3606</v>
      </c>
      <c r="H37" s="54">
        <f t="shared" si="12"/>
        <v>520908.6008</v>
      </c>
      <c r="I37" s="54">
        <f>I29*I7</f>
        <v>150909.3766</v>
      </c>
      <c r="J37" s="54">
        <f>J29*J7</f>
        <v>662857.104</v>
      </c>
      <c r="K37" s="54">
        <f>K29*K7</f>
        <v>529488.7344999999</v>
      </c>
      <c r="L37" s="54">
        <f>L29*L7</f>
        <v>653184.7507</v>
      </c>
      <c r="M37" s="54">
        <f t="shared" si="12"/>
        <v>280623.44399999996</v>
      </c>
      <c r="N37" s="54">
        <f t="shared" si="12"/>
        <v>172920.825</v>
      </c>
      <c r="O37" s="56">
        <f>SUM(B37:N37)</f>
        <v>6238574.875500001</v>
      </c>
    </row>
    <row r="38" spans="1:15" ht="18.75" customHeight="1">
      <c r="A38" s="57" t="s">
        <v>51</v>
      </c>
      <c r="B38" s="54">
        <f aca="true" t="shared" si="13" ref="B38:N38">B30*B7</f>
        <v>-2421.42710238</v>
      </c>
      <c r="C38" s="54">
        <f t="shared" si="13"/>
        <v>-1643.2428284999999</v>
      </c>
      <c r="D38" s="54">
        <f t="shared" si="13"/>
        <v>-1667.1383806</v>
      </c>
      <c r="E38" s="54">
        <f t="shared" si="13"/>
        <v>-271.2646144</v>
      </c>
      <c r="F38" s="54">
        <f t="shared" si="13"/>
        <v>-1606.3487834</v>
      </c>
      <c r="G38" s="54">
        <f t="shared" si="13"/>
        <v>-1951.2294000000002</v>
      </c>
      <c r="H38" s="54">
        <f t="shared" si="13"/>
        <v>-1434.0928</v>
      </c>
      <c r="I38" s="54">
        <f>I30*I7</f>
        <v>-424.5264378</v>
      </c>
      <c r="J38" s="54">
        <f>J30*J7</f>
        <v>-1908.1294428</v>
      </c>
      <c r="K38" s="54">
        <f>K30*K7</f>
        <v>-1514.5209783</v>
      </c>
      <c r="L38" s="54">
        <f>L30*L7</f>
        <v>-1918.76742784</v>
      </c>
      <c r="M38" s="54">
        <f t="shared" si="13"/>
        <v>-818.6039155799999</v>
      </c>
      <c r="N38" s="54">
        <f t="shared" si="13"/>
        <v>-511.52704848</v>
      </c>
      <c r="O38" s="25">
        <f>SUM(B38:N38)</f>
        <v>-18090.81916008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4658.84</v>
      </c>
      <c r="C40" s="54">
        <v>4023.03</v>
      </c>
      <c r="D40" s="54">
        <v>10186.85</v>
      </c>
      <c r="E40" s="54">
        <v>0</v>
      </c>
      <c r="F40" s="54">
        <v>0</v>
      </c>
      <c r="G40" s="54">
        <v>4091.52</v>
      </c>
      <c r="H40" s="54">
        <v>3507.04</v>
      </c>
      <c r="I40" s="54">
        <v>0</v>
      </c>
      <c r="J40" s="54">
        <v>4641.88</v>
      </c>
      <c r="K40" s="54">
        <v>3506.91</v>
      </c>
      <c r="L40" s="54">
        <v>4058.26</v>
      </c>
      <c r="M40" s="54">
        <v>2337.94</v>
      </c>
      <c r="N40" s="54">
        <v>0</v>
      </c>
      <c r="O40" s="56">
        <f>SUM(B40:N40)</f>
        <v>41012.27000000001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-84915.24</v>
      </c>
      <c r="C42" s="25">
        <f aca="true" t="shared" si="15" ref="C42:N42">+C43+C46+C58+C59</f>
        <v>-78879.48</v>
      </c>
      <c r="D42" s="25">
        <f t="shared" si="15"/>
        <v>-70993.8</v>
      </c>
      <c r="E42" s="25">
        <f t="shared" si="15"/>
        <v>-122058.04999999999</v>
      </c>
      <c r="F42" s="25">
        <f t="shared" si="15"/>
        <v>-79685.75</v>
      </c>
      <c r="G42" s="25">
        <f t="shared" si="15"/>
        <v>-96509.34999999999</v>
      </c>
      <c r="H42" s="25">
        <f t="shared" si="15"/>
        <v>-75927.32999999999</v>
      </c>
      <c r="I42" s="25">
        <f>+I43+I46+I58+I59</f>
        <v>-2514.880000000001</v>
      </c>
      <c r="J42" s="25">
        <f>+J43+J46+J58+J59</f>
        <v>-59683.5</v>
      </c>
      <c r="K42" s="25">
        <f>+K43+K46+K58+K59</f>
        <v>-71249.47</v>
      </c>
      <c r="L42" s="25">
        <f>+L43+L46+L58+L59</f>
        <v>-66580.38</v>
      </c>
      <c r="M42" s="25">
        <f t="shared" si="15"/>
        <v>-31778.21</v>
      </c>
      <c r="N42" s="25">
        <f t="shared" si="15"/>
        <v>-26980.9</v>
      </c>
      <c r="O42" s="25">
        <f>+O43+O46+O58+O59</f>
        <v>-867756.34</v>
      </c>
    </row>
    <row r="43" spans="1:15" ht="18.75" customHeight="1">
      <c r="A43" s="17" t="s">
        <v>55</v>
      </c>
      <c r="B43" s="26">
        <f>B44+B45</f>
        <v>-81301</v>
      </c>
      <c r="C43" s="26">
        <f>C44+C45</f>
        <v>-78302.8</v>
      </c>
      <c r="D43" s="26">
        <f>D44+D45</f>
        <v>-61943.8</v>
      </c>
      <c r="E43" s="26">
        <f>E44+E45</f>
        <v>-8124.4</v>
      </c>
      <c r="F43" s="26">
        <f aca="true" t="shared" si="16" ref="F43:N43">F44+F45</f>
        <v>-52284.2</v>
      </c>
      <c r="G43" s="26">
        <f t="shared" si="16"/>
        <v>-86746.4</v>
      </c>
      <c r="H43" s="26">
        <f t="shared" si="16"/>
        <v>-70786.4</v>
      </c>
      <c r="I43" s="26">
        <f>I44+I45</f>
        <v>-21291.4</v>
      </c>
      <c r="J43" s="26">
        <f>J44+J45</f>
        <v>-52067.6</v>
      </c>
      <c r="K43" s="26">
        <f>K44+K45</f>
        <v>-64018.6</v>
      </c>
      <c r="L43" s="26">
        <f>L44+L45</f>
        <v>-54032.2</v>
      </c>
      <c r="M43" s="26">
        <f t="shared" si="16"/>
        <v>-29548.8</v>
      </c>
      <c r="N43" s="26">
        <f t="shared" si="16"/>
        <v>-20459.2</v>
      </c>
      <c r="O43" s="25">
        <f aca="true" t="shared" si="17" ref="O43:O59">SUM(B43:N43)</f>
        <v>-680906.7999999999</v>
      </c>
    </row>
    <row r="44" spans="1:26" ht="18.75" customHeight="1">
      <c r="A44" s="13" t="s">
        <v>56</v>
      </c>
      <c r="B44" s="20">
        <f>ROUND(-B9*$D$3,2)</f>
        <v>-81301</v>
      </c>
      <c r="C44" s="20">
        <f>ROUND(-C9*$D$3,2)</f>
        <v>-78302.8</v>
      </c>
      <c r="D44" s="20">
        <f>ROUND(-D9*$D$3,2)</f>
        <v>-61943.8</v>
      </c>
      <c r="E44" s="20">
        <f>ROUND(-E9*$D$3,2)</f>
        <v>-8124.4</v>
      </c>
      <c r="F44" s="20">
        <f aca="true" t="shared" si="18" ref="F44:N44">ROUND(-F9*$D$3,2)</f>
        <v>-52284.2</v>
      </c>
      <c r="G44" s="20">
        <f t="shared" si="18"/>
        <v>-86746.4</v>
      </c>
      <c r="H44" s="20">
        <f t="shared" si="18"/>
        <v>-70786.4</v>
      </c>
      <c r="I44" s="20">
        <f>ROUND(-I9*$D$3,2)</f>
        <v>-21291.4</v>
      </c>
      <c r="J44" s="20">
        <f>ROUND(-J9*$D$3,2)</f>
        <v>-52067.6</v>
      </c>
      <c r="K44" s="20">
        <f>ROUND(-K9*$D$3,2)</f>
        <v>-64018.6</v>
      </c>
      <c r="L44" s="20">
        <f>ROUND(-L9*$D$3,2)</f>
        <v>-54032.2</v>
      </c>
      <c r="M44" s="20">
        <f t="shared" si="18"/>
        <v>-29548.8</v>
      </c>
      <c r="N44" s="20">
        <f t="shared" si="18"/>
        <v>-20459.2</v>
      </c>
      <c r="O44" s="46">
        <f t="shared" si="17"/>
        <v>-680906.7999999999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-3614.24</v>
      </c>
      <c r="C46" s="26">
        <f aca="true" t="shared" si="20" ref="C46:O46">SUM(C47:C57)</f>
        <v>-576.68</v>
      </c>
      <c r="D46" s="26">
        <f t="shared" si="20"/>
        <v>-9050</v>
      </c>
      <c r="E46" s="26">
        <f t="shared" si="20"/>
        <v>-113933.65</v>
      </c>
      <c r="F46" s="26">
        <f t="shared" si="20"/>
        <v>-27401.55</v>
      </c>
      <c r="G46" s="26">
        <f t="shared" si="20"/>
        <v>-9762.95</v>
      </c>
      <c r="H46" s="26">
        <f t="shared" si="20"/>
        <v>-5140.93</v>
      </c>
      <c r="I46" s="26">
        <f t="shared" si="20"/>
        <v>18776.52</v>
      </c>
      <c r="J46" s="26">
        <f t="shared" si="20"/>
        <v>-7615.9</v>
      </c>
      <c r="K46" s="26">
        <f t="shared" si="20"/>
        <v>-7230.87</v>
      </c>
      <c r="L46" s="26">
        <f t="shared" si="20"/>
        <v>-12548.18</v>
      </c>
      <c r="M46" s="26">
        <f t="shared" si="20"/>
        <v>-2229.41</v>
      </c>
      <c r="N46" s="26">
        <f t="shared" si="20"/>
        <v>-6521.7</v>
      </c>
      <c r="O46" s="26">
        <f t="shared" si="20"/>
        <v>-186849.54</v>
      </c>
    </row>
    <row r="47" spans="1:26" ht="18.75" customHeight="1">
      <c r="A47" s="13" t="s">
        <v>59</v>
      </c>
      <c r="B47" s="24">
        <v>-3614.24</v>
      </c>
      <c r="C47" s="24">
        <v>-576.68</v>
      </c>
      <c r="D47" s="24">
        <v>-8550</v>
      </c>
      <c r="E47" s="24">
        <v>-71933.65</v>
      </c>
      <c r="F47" s="24">
        <v>-26901.55</v>
      </c>
      <c r="G47" s="24">
        <v>-9262.95</v>
      </c>
      <c r="H47" s="24">
        <v>-4640.93</v>
      </c>
      <c r="I47" s="24">
        <v>-17723.48</v>
      </c>
      <c r="J47" s="24">
        <v>-7615.9</v>
      </c>
      <c r="K47" s="24">
        <v>-7230.87</v>
      </c>
      <c r="L47" s="24">
        <v>-12548.18</v>
      </c>
      <c r="M47" s="24">
        <v>-2229.41</v>
      </c>
      <c r="N47" s="24">
        <v>-6521.7</v>
      </c>
      <c r="O47" s="24">
        <f t="shared" si="17"/>
        <v>-179349.54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-42000</v>
      </c>
      <c r="F49" s="24">
        <v>-500</v>
      </c>
      <c r="G49" s="24">
        <v>-500</v>
      </c>
      <c r="H49" s="24">
        <v>-500</v>
      </c>
      <c r="I49" s="24">
        <v>36500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-7500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737123.99619762</v>
      </c>
      <c r="C61" s="29">
        <f t="shared" si="21"/>
        <v>490858.1611715</v>
      </c>
      <c r="D61" s="29">
        <f t="shared" si="21"/>
        <v>500872.17321940005</v>
      </c>
      <c r="E61" s="29">
        <f t="shared" si="21"/>
        <v>-9655.101814399997</v>
      </c>
      <c r="F61" s="29">
        <f t="shared" si="21"/>
        <v>471979.10881659994</v>
      </c>
      <c r="G61" s="29">
        <f t="shared" si="21"/>
        <v>570142.4612000001</v>
      </c>
      <c r="H61" s="29">
        <f t="shared" si="21"/>
        <v>449296.9380000001</v>
      </c>
      <c r="I61" s="29">
        <f t="shared" si="21"/>
        <v>148624.81016219998</v>
      </c>
      <c r="J61" s="29">
        <f>+J36+J42</f>
        <v>608453.9545572001</v>
      </c>
      <c r="K61" s="29">
        <f>+K36+K42</f>
        <v>462350.2535216999</v>
      </c>
      <c r="L61" s="29">
        <f>+L36+L42</f>
        <v>591346.1032721599</v>
      </c>
      <c r="M61" s="29">
        <f t="shared" si="21"/>
        <v>251635.73008441992</v>
      </c>
      <c r="N61" s="29">
        <f t="shared" si="21"/>
        <v>146147.43795152003</v>
      </c>
      <c r="O61" s="29">
        <f>SUM(B61:N61)</f>
        <v>5419176.02633992</v>
      </c>
      <c r="P61"/>
      <c r="Q61"/>
      <c r="R61"/>
      <c r="S61"/>
      <c r="T61"/>
      <c r="U61"/>
      <c r="V61"/>
      <c r="W61"/>
      <c r="X61"/>
      <c r="Y61"/>
      <c r="Z61"/>
    </row>
    <row r="62" spans="1:17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Q62" s="77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737123.99</v>
      </c>
      <c r="C64" s="36">
        <f aca="true" t="shared" si="22" ref="C64:N64">SUM(C65:C78)</f>
        <v>490858.16000000003</v>
      </c>
      <c r="D64" s="36">
        <f t="shared" si="22"/>
        <v>500872.17</v>
      </c>
      <c r="E64" s="36">
        <f t="shared" si="22"/>
        <v>-9655.1</v>
      </c>
      <c r="F64" s="36">
        <f t="shared" si="22"/>
        <v>471979.11</v>
      </c>
      <c r="G64" s="36">
        <f t="shared" si="22"/>
        <v>570142.46</v>
      </c>
      <c r="H64" s="36">
        <f t="shared" si="22"/>
        <v>449296.94</v>
      </c>
      <c r="I64" s="36">
        <f t="shared" si="22"/>
        <v>148624.81</v>
      </c>
      <c r="J64" s="36">
        <f t="shared" si="22"/>
        <v>608453.95</v>
      </c>
      <c r="K64" s="36">
        <f t="shared" si="22"/>
        <v>462350.25</v>
      </c>
      <c r="L64" s="36">
        <f t="shared" si="22"/>
        <v>591346.1</v>
      </c>
      <c r="M64" s="36">
        <f t="shared" si="22"/>
        <v>251635.73</v>
      </c>
      <c r="N64" s="36">
        <f t="shared" si="22"/>
        <v>146147.44</v>
      </c>
      <c r="O64" s="29">
        <f>SUM(O65:O78)</f>
        <v>5419176.01</v>
      </c>
    </row>
    <row r="65" spans="1:16" ht="18.75" customHeight="1">
      <c r="A65" s="17" t="s">
        <v>70</v>
      </c>
      <c r="B65" s="36">
        <f>138077+1151.8</f>
        <v>139228.8</v>
      </c>
      <c r="C65" s="36">
        <f>146092.03+1169.01</f>
        <v>147261.04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286489.83999999997</v>
      </c>
      <c r="P65"/>
    </row>
    <row r="66" spans="1:16" ht="18.75" customHeight="1">
      <c r="A66" s="17" t="s">
        <v>71</v>
      </c>
      <c r="B66" s="36">
        <f>594388.15+3507.04</f>
        <v>597895.1900000001</v>
      </c>
      <c r="C66" s="36">
        <f>340743.1+2854.02</f>
        <v>343597.12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941492.31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500872.17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500872.17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-9655.1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-9655.1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471979.11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471979.11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570142.46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570142.46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449296.94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449296.94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148624.81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148624.81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608453.95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608453.95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462350.25</v>
      </c>
      <c r="L74" s="35">
        <v>0</v>
      </c>
      <c r="M74" s="35">
        <v>0</v>
      </c>
      <c r="N74" s="35">
        <v>0</v>
      </c>
      <c r="O74" s="29">
        <f t="shared" si="23"/>
        <v>462350.25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591346.1</v>
      </c>
      <c r="M75" s="35">
        <v>0</v>
      </c>
      <c r="N75" s="61">
        <v>0</v>
      </c>
      <c r="O75" s="26">
        <f t="shared" si="23"/>
        <v>591346.1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251635.73</v>
      </c>
      <c r="N76" s="35">
        <v>0</v>
      </c>
      <c r="O76" s="29">
        <f t="shared" si="23"/>
        <v>251635.73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146147.44</v>
      </c>
      <c r="O77" s="26">
        <f t="shared" si="23"/>
        <v>146147.44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2.33640375359626</v>
      </c>
      <c r="C82" s="44">
        <v>2.2790986746392963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2.040523543547805</v>
      </c>
      <c r="C83" s="44">
        <v>1.9262470932500977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1.8698454106668712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2.6028841280474246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2.1834969001496125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1.7317581854393955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2.0372576145699917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1.9936379966258193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1.9779033028588124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2.2280390112672794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2.1299263602912135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2.5300736320991226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2.47797011395251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22.5" customHeight="1">
      <c r="A96" s="70" t="s">
        <v>109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2018-01-08T11:27:08Z</dcterms:modified>
  <cp:category/>
  <cp:version/>
  <cp:contentType/>
  <cp:contentStatus/>
</cp:coreProperties>
</file>