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<sst xmlns="http://schemas.openxmlformats.org/spreadsheetml/2006/main" count="112" uniqueCount="110">
  <si>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</si>
  <si>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</si>
  <si>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</si>
  <si>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</si>
  <si>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</si>
  <si>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</si>
  <si>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</si>
  <si>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</si>
  <si>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</si>
  <si>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</si>
  <si>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</si>
  <si>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</si>
  <si>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</si>
  <si>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</si>
  <si>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</si>
  <si>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</si>
  <si>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</si>
  <si>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</si>
  <si>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</si>
  <si>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</si>
  <si>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</si>
  <si>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</si>
  <si>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</si>
  <si>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</si>
  <si>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</si>
  <si>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</si>
  <si>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</si>
  <si>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</si>
  <si>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</si>
  <si>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</si>
  <si>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</si>
  <si>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</si>
  <si>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</si>
  <si>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</si>
  <si>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</si>
  <si>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</si>
  <si>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</si>
  <si>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</si>
  <si>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</si>
  <si>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</si>
  <si>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</si>
  <si>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</si>
  <si>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</si>
  <si>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</si>
  <si>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</si>
  <si>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</si>
  <si>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</si>
  <si>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</si>
  <si>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</si>
  <si>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</si>
  <si>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</si>
  <si>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</si>
  <si>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</si>
  <si>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</si>
  <si>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</si>
  <si>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</si>
  <si>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</si>
  <si>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</si>
  <si>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</si>
  <si>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</si>
  <si>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</si>
  <si>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</si>
  <si>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</si>
  <si>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</si>
  <si>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</si>
  <si>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</si>
  <si>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</si>
  <si>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</si>
  <si>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</si>
  <si>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</si>
  <si>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</si>
  <si>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</si>
  <si>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</si>
  <si>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</si>
  <si>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</si>
  <si>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</si>
  <si>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</si>
  <si>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</si>
  <si>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</si>
  <si>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</si>
  <si>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</si>
  <si>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</si>
  <si>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</si>
  <si>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</si>
  <si>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</si>
  <si>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</si>
  <si>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</si>
  <si>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</si>
  <si>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</si>
  <si>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</si>
  <si>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</si>
  <si>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</si>
  <si>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</si>
  <si>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</si>
  <si>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</si>
  <si>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</si>
  <si>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</si>
  <si>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</si>
  <si>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</si>
  <si>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</si>
  <si>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</si>
  <si>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</si>
  <si>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</si>
  <si>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</si>
  <si>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</si>
  <si>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</si>
  <si>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</si>
  <si>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26/12/17 - VENCIMENTO 04/01/18</t>
  </si>
  <si>
    <t>(1) Tarifa de remuneração de cada empresa considerando o  reequilibrio interno estabelecido e informado pelo consórcio. Não consideram os acertos financeiros previstos no item 7.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</si>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</sst>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355369</v>
      </c>
      <c r="C7" s="10">
        <f>C8+C20+C24</f>
        <v>257401</v>
      </c>
      <c r="D7" s="10">
        <f>D8+D20+D24</f>
        <v>275600</v>
      </c>
      <c r="E7" s="10">
        <f>E8+E20+E24</f>
        <v>37404</v>
      </c>
      <c r="F7" s="10">
        <f aca="true" t="shared" si="0" ref="F7:N7">F8+F20+F24</f>
        <v>231556</v>
      </c>
      <c r="G7" s="10">
        <f t="shared" si="0"/>
        <v>354249</v>
      </c>
      <c r="H7" s="10">
        <f>H8+H20+H24</f>
        <v>243091</v>
      </c>
      <c r="I7" s="10">
        <f>I8+I20+I24</f>
        <v>68933</v>
      </c>
      <c r="J7" s="10">
        <f>J8+J20+J24</f>
        <v>310312</v>
      </c>
      <c r="K7" s="10">
        <f>K8+K20+K24</f>
        <v>219228</v>
      </c>
      <c r="L7" s="10">
        <f>L8+L20+L24</f>
        <v>281972</v>
      </c>
      <c r="M7" s="10">
        <f t="shared" si="0"/>
        <v>104824</v>
      </c>
      <c r="N7" s="10">
        <f t="shared" si="0"/>
        <v>67056</v>
      </c>
      <c r="O7" s="10">
        <f>+O8+O20+O24</f>
        <v>2806995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176878</v>
      </c>
      <c r="C8" s="12">
        <f>+C9+C12+C16</f>
        <v>135536</v>
      </c>
      <c r="D8" s="12">
        <f>+D9+D12+D16</f>
        <v>157629</v>
      </c>
      <c r="E8" s="12">
        <f>+E9+E12+E16</f>
        <v>18994</v>
      </c>
      <c r="F8" s="12">
        <f aca="true" t="shared" si="1" ref="F8:N8">+F9+F12+F16</f>
        <v>124905</v>
      </c>
      <c r="G8" s="12">
        <f t="shared" si="1"/>
        <v>192218</v>
      </c>
      <c r="H8" s="12">
        <f>+H9+H12+H16</f>
        <v>125618</v>
      </c>
      <c r="I8" s="12">
        <f>+I9+I12+I16</f>
        <v>36384</v>
      </c>
      <c r="J8" s="12">
        <f>+J9+J12+J16</f>
        <v>166910</v>
      </c>
      <c r="K8" s="12">
        <f>+K9+K12+K16</f>
        <v>117945</v>
      </c>
      <c r="L8" s="12">
        <f>+L9+L12+L16</f>
        <v>141051</v>
      </c>
      <c r="M8" s="12">
        <f t="shared" si="1"/>
        <v>58062</v>
      </c>
      <c r="N8" s="12">
        <f t="shared" si="1"/>
        <v>39240</v>
      </c>
      <c r="O8" s="12">
        <f>SUM(B8:N8)</f>
        <v>1491370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24088</v>
      </c>
      <c r="C9" s="14">
        <v>22050</v>
      </c>
      <c r="D9" s="14">
        <v>18080</v>
      </c>
      <c r="E9" s="14">
        <v>2078</v>
      </c>
      <c r="F9" s="14">
        <v>15247</v>
      </c>
      <c r="G9" s="14">
        <v>25356</v>
      </c>
      <c r="H9" s="14">
        <v>20276</v>
      </c>
      <c r="I9" s="14">
        <v>5901</v>
      </c>
      <c r="J9" s="14">
        <v>15503</v>
      </c>
      <c r="K9" s="14">
        <v>18634</v>
      </c>
      <c r="L9" s="14">
        <v>15799</v>
      </c>
      <c r="M9" s="14">
        <v>8411</v>
      </c>
      <c r="N9" s="14">
        <v>5835</v>
      </c>
      <c r="O9" s="12">
        <f aca="true" t="shared" si="2" ref="O9:O19">SUM(B9:N9)</f>
        <v>197258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24088</v>
      </c>
      <c r="C10" s="14">
        <f>+C9-C11</f>
        <v>22050</v>
      </c>
      <c r="D10" s="14">
        <f>+D9-D11</f>
        <v>18080</v>
      </c>
      <c r="E10" s="14">
        <f>+E9-E11</f>
        <v>2078</v>
      </c>
      <c r="F10" s="14">
        <f aca="true" t="shared" si="3" ref="F10:N10">+F9-F11</f>
        <v>15247</v>
      </c>
      <c r="G10" s="14">
        <f t="shared" si="3"/>
        <v>25356</v>
      </c>
      <c r="H10" s="14">
        <f>+H9-H11</f>
        <v>20276</v>
      </c>
      <c r="I10" s="14">
        <f>+I9-I11</f>
        <v>5901</v>
      </c>
      <c r="J10" s="14">
        <f>+J9-J11</f>
        <v>15503</v>
      </c>
      <c r="K10" s="14">
        <f>+K9-K11</f>
        <v>18634</v>
      </c>
      <c r="L10" s="14">
        <f>+L9-L11</f>
        <v>15799</v>
      </c>
      <c r="M10" s="14">
        <f t="shared" si="3"/>
        <v>8411</v>
      </c>
      <c r="N10" s="14">
        <f t="shared" si="3"/>
        <v>5835</v>
      </c>
      <c r="O10" s="12">
        <f t="shared" si="2"/>
        <v>197258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144487</v>
      </c>
      <c r="C12" s="14">
        <f>C13+C14+C15</f>
        <v>107832</v>
      </c>
      <c r="D12" s="14">
        <f>D13+D14+D15</f>
        <v>132776</v>
      </c>
      <c r="E12" s="14">
        <f>E13+E14+E15</f>
        <v>16115</v>
      </c>
      <c r="F12" s="14">
        <f aca="true" t="shared" si="4" ref="F12:N12">F13+F14+F15</f>
        <v>104058</v>
      </c>
      <c r="G12" s="14">
        <f t="shared" si="4"/>
        <v>157815</v>
      </c>
      <c r="H12" s="14">
        <f>H13+H14+H15</f>
        <v>99965</v>
      </c>
      <c r="I12" s="14">
        <f>I13+I14+I15</f>
        <v>28835</v>
      </c>
      <c r="J12" s="14">
        <f>J13+J14+J15</f>
        <v>143433</v>
      </c>
      <c r="K12" s="14">
        <f>K13+K14+K15</f>
        <v>94187</v>
      </c>
      <c r="L12" s="14">
        <f>L13+L14+L15</f>
        <v>118022</v>
      </c>
      <c r="M12" s="14">
        <f t="shared" si="4"/>
        <v>47260</v>
      </c>
      <c r="N12" s="14">
        <f t="shared" si="4"/>
        <v>31987</v>
      </c>
      <c r="O12" s="12">
        <f t="shared" si="2"/>
        <v>1226772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74663</v>
      </c>
      <c r="C13" s="14">
        <v>56658</v>
      </c>
      <c r="D13" s="14">
        <v>65614</v>
      </c>
      <c r="E13" s="14">
        <v>8301</v>
      </c>
      <c r="F13" s="14">
        <v>51851</v>
      </c>
      <c r="G13" s="14">
        <v>80472</v>
      </c>
      <c r="H13" s="14">
        <v>53272</v>
      </c>
      <c r="I13" s="14">
        <v>15427</v>
      </c>
      <c r="J13" s="14">
        <v>75757</v>
      </c>
      <c r="K13" s="14">
        <v>48197</v>
      </c>
      <c r="L13" s="14">
        <v>60146</v>
      </c>
      <c r="M13" s="14">
        <v>23620</v>
      </c>
      <c r="N13" s="14">
        <v>15383</v>
      </c>
      <c r="O13" s="12">
        <f t="shared" si="2"/>
        <v>629361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68507</v>
      </c>
      <c r="C14" s="14">
        <v>49649</v>
      </c>
      <c r="D14" s="14">
        <v>66201</v>
      </c>
      <c r="E14" s="14">
        <v>7599</v>
      </c>
      <c r="F14" s="14">
        <v>51040</v>
      </c>
      <c r="G14" s="14">
        <v>75056</v>
      </c>
      <c r="H14" s="14">
        <v>45589</v>
      </c>
      <c r="I14" s="14">
        <v>13075</v>
      </c>
      <c r="J14" s="14">
        <v>66664</v>
      </c>
      <c r="K14" s="14">
        <v>44929</v>
      </c>
      <c r="L14" s="14">
        <v>56838</v>
      </c>
      <c r="M14" s="14">
        <v>23170</v>
      </c>
      <c r="N14" s="14">
        <v>16294</v>
      </c>
      <c r="O14" s="12">
        <f t="shared" si="2"/>
        <v>584611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1317</v>
      </c>
      <c r="C15" s="14">
        <v>1525</v>
      </c>
      <c r="D15" s="14">
        <v>961</v>
      </c>
      <c r="E15" s="14">
        <v>215</v>
      </c>
      <c r="F15" s="14">
        <v>1167</v>
      </c>
      <c r="G15" s="14">
        <v>2287</v>
      </c>
      <c r="H15" s="14">
        <v>1104</v>
      </c>
      <c r="I15" s="14">
        <v>333</v>
      </c>
      <c r="J15" s="14">
        <v>1012</v>
      </c>
      <c r="K15" s="14">
        <v>1061</v>
      </c>
      <c r="L15" s="14">
        <v>1038</v>
      </c>
      <c r="M15" s="14">
        <v>470</v>
      </c>
      <c r="N15" s="14">
        <v>310</v>
      </c>
      <c r="O15" s="12">
        <f t="shared" si="2"/>
        <v>12800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8303</v>
      </c>
      <c r="C16" s="14">
        <f>C17+C18+C19</f>
        <v>5654</v>
      </c>
      <c r="D16" s="14">
        <f>D17+D18+D19</f>
        <v>6773</v>
      </c>
      <c r="E16" s="14">
        <f>E17+E18+E19</f>
        <v>801</v>
      </c>
      <c r="F16" s="14">
        <f aca="true" t="shared" si="5" ref="F16:N16">F17+F18+F19</f>
        <v>5600</v>
      </c>
      <c r="G16" s="14">
        <f t="shared" si="5"/>
        <v>9047</v>
      </c>
      <c r="H16" s="14">
        <f>H17+H18+H19</f>
        <v>5377</v>
      </c>
      <c r="I16" s="14">
        <f>I17+I18+I19</f>
        <v>1648</v>
      </c>
      <c r="J16" s="14">
        <f>J17+J18+J19</f>
        <v>7974</v>
      </c>
      <c r="K16" s="14">
        <f>K17+K18+K19</f>
        <v>5124</v>
      </c>
      <c r="L16" s="14">
        <f>L17+L18+L19</f>
        <v>7230</v>
      </c>
      <c r="M16" s="14">
        <f t="shared" si="5"/>
        <v>2391</v>
      </c>
      <c r="N16" s="14">
        <f t="shared" si="5"/>
        <v>1418</v>
      </c>
      <c r="O16" s="12">
        <f t="shared" si="2"/>
        <v>67340</v>
      </c>
    </row>
    <row r="17" spans="1:26" ht="18.75" customHeight="1">
      <c r="A17" s="15" t="s">
        <v>16</v>
      </c>
      <c r="B17" s="14">
        <v>8246</v>
      </c>
      <c r="C17" s="14">
        <v>5609</v>
      </c>
      <c r="D17" s="14">
        <v>6739</v>
      </c>
      <c r="E17" s="14">
        <v>798</v>
      </c>
      <c r="F17" s="14">
        <v>5563</v>
      </c>
      <c r="G17" s="14">
        <v>9010</v>
      </c>
      <c r="H17" s="14">
        <v>5354</v>
      </c>
      <c r="I17" s="14">
        <v>1637</v>
      </c>
      <c r="J17" s="14">
        <v>7926</v>
      </c>
      <c r="K17" s="14">
        <v>5090</v>
      </c>
      <c r="L17" s="14">
        <v>7194</v>
      </c>
      <c r="M17" s="14">
        <v>2373</v>
      </c>
      <c r="N17" s="14">
        <v>1412</v>
      </c>
      <c r="O17" s="12">
        <f t="shared" si="2"/>
        <v>66951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50</v>
      </c>
      <c r="C18" s="14">
        <v>41</v>
      </c>
      <c r="D18" s="14">
        <v>32</v>
      </c>
      <c r="E18" s="14">
        <v>3</v>
      </c>
      <c r="F18" s="14">
        <v>28</v>
      </c>
      <c r="G18" s="14">
        <v>34</v>
      </c>
      <c r="H18" s="14">
        <v>20</v>
      </c>
      <c r="I18" s="14">
        <v>10</v>
      </c>
      <c r="J18" s="14">
        <v>38</v>
      </c>
      <c r="K18" s="14">
        <v>28</v>
      </c>
      <c r="L18" s="14">
        <v>34</v>
      </c>
      <c r="M18" s="14">
        <v>15</v>
      </c>
      <c r="N18" s="14">
        <v>6</v>
      </c>
      <c r="O18" s="12">
        <f t="shared" si="2"/>
        <v>339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7</v>
      </c>
      <c r="C19" s="14">
        <v>4</v>
      </c>
      <c r="D19" s="14">
        <v>2</v>
      </c>
      <c r="E19" s="14">
        <v>0</v>
      </c>
      <c r="F19" s="14">
        <v>9</v>
      </c>
      <c r="G19" s="14">
        <v>3</v>
      </c>
      <c r="H19" s="14">
        <v>3</v>
      </c>
      <c r="I19" s="14">
        <v>1</v>
      </c>
      <c r="J19" s="14">
        <v>10</v>
      </c>
      <c r="K19" s="14">
        <v>6</v>
      </c>
      <c r="L19" s="14">
        <v>2</v>
      </c>
      <c r="M19" s="14">
        <v>3</v>
      </c>
      <c r="N19" s="14">
        <v>0</v>
      </c>
      <c r="O19" s="12">
        <f t="shared" si="2"/>
        <v>50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107152</v>
      </c>
      <c r="C20" s="18">
        <f>C21+C22+C23</f>
        <v>65179</v>
      </c>
      <c r="D20" s="18">
        <f>D21+D22+D23</f>
        <v>61664</v>
      </c>
      <c r="E20" s="18">
        <f>E21+E22+E23</f>
        <v>8744</v>
      </c>
      <c r="F20" s="18">
        <f aca="true" t="shared" si="6" ref="F20:N20">F21+F22+F23</f>
        <v>54488</v>
      </c>
      <c r="G20" s="18">
        <f t="shared" si="6"/>
        <v>81663</v>
      </c>
      <c r="H20" s="18">
        <f>H21+H22+H23</f>
        <v>65671</v>
      </c>
      <c r="I20" s="18">
        <f>I21+I22+I23</f>
        <v>18050</v>
      </c>
      <c r="J20" s="18">
        <f>J21+J22+J23</f>
        <v>88119</v>
      </c>
      <c r="K20" s="18">
        <f>K21+K22+K23</f>
        <v>57285</v>
      </c>
      <c r="L20" s="18">
        <f>L21+L22+L23</f>
        <v>92863</v>
      </c>
      <c r="M20" s="18">
        <f t="shared" si="6"/>
        <v>31978</v>
      </c>
      <c r="N20" s="18">
        <f t="shared" si="6"/>
        <v>19134</v>
      </c>
      <c r="O20" s="12">
        <f aca="true" t="shared" si="7" ref="O20:O26">SUM(B20:N20)</f>
        <v>751990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59839</v>
      </c>
      <c r="C21" s="14">
        <v>38329</v>
      </c>
      <c r="D21" s="14">
        <v>34930</v>
      </c>
      <c r="E21" s="14">
        <v>5220</v>
      </c>
      <c r="F21" s="14">
        <v>31118</v>
      </c>
      <c r="G21" s="14">
        <v>47206</v>
      </c>
      <c r="H21" s="14">
        <v>39185</v>
      </c>
      <c r="I21" s="14">
        <v>10803</v>
      </c>
      <c r="J21" s="14">
        <v>51439</v>
      </c>
      <c r="K21" s="14">
        <v>32488</v>
      </c>
      <c r="L21" s="14">
        <v>51116</v>
      </c>
      <c r="M21" s="14">
        <v>17589</v>
      </c>
      <c r="N21" s="14">
        <v>10217</v>
      </c>
      <c r="O21" s="12">
        <f t="shared" si="7"/>
        <v>429479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46520</v>
      </c>
      <c r="C22" s="14">
        <v>26150</v>
      </c>
      <c r="D22" s="14">
        <v>26401</v>
      </c>
      <c r="E22" s="14">
        <v>3441</v>
      </c>
      <c r="F22" s="14">
        <v>22933</v>
      </c>
      <c r="G22" s="14">
        <v>33619</v>
      </c>
      <c r="H22" s="14">
        <v>25965</v>
      </c>
      <c r="I22" s="14">
        <v>7109</v>
      </c>
      <c r="J22" s="14">
        <v>36168</v>
      </c>
      <c r="K22" s="14">
        <v>24303</v>
      </c>
      <c r="L22" s="14">
        <v>41116</v>
      </c>
      <c r="M22" s="14">
        <v>14140</v>
      </c>
      <c r="N22" s="14">
        <v>8797</v>
      </c>
      <c r="O22" s="12">
        <f t="shared" si="7"/>
        <v>316662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793</v>
      </c>
      <c r="C23" s="14">
        <v>700</v>
      </c>
      <c r="D23" s="14">
        <v>333</v>
      </c>
      <c r="E23" s="14">
        <v>83</v>
      </c>
      <c r="F23" s="14">
        <v>437</v>
      </c>
      <c r="G23" s="14">
        <v>838</v>
      </c>
      <c r="H23" s="14">
        <v>521</v>
      </c>
      <c r="I23" s="14">
        <v>138</v>
      </c>
      <c r="J23" s="14">
        <v>512</v>
      </c>
      <c r="K23" s="14">
        <v>494</v>
      </c>
      <c r="L23" s="14">
        <v>631</v>
      </c>
      <c r="M23" s="14">
        <v>249</v>
      </c>
      <c r="N23" s="14">
        <v>120</v>
      </c>
      <c r="O23" s="12">
        <f t="shared" si="7"/>
        <v>5849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71339</v>
      </c>
      <c r="C24" s="14">
        <f>C25+C26</f>
        <v>56686</v>
      </c>
      <c r="D24" s="14">
        <f>D25+D26</f>
        <v>56307</v>
      </c>
      <c r="E24" s="14">
        <f>E25+E26</f>
        <v>9666</v>
      </c>
      <c r="F24" s="14">
        <f aca="true" t="shared" si="8" ref="F24:N24">F25+F26</f>
        <v>52163</v>
      </c>
      <c r="G24" s="14">
        <f t="shared" si="8"/>
        <v>80368</v>
      </c>
      <c r="H24" s="14">
        <f>H25+H26</f>
        <v>51802</v>
      </c>
      <c r="I24" s="14">
        <f>I25+I26</f>
        <v>14499</v>
      </c>
      <c r="J24" s="14">
        <f>J25+J26</f>
        <v>55283</v>
      </c>
      <c r="K24" s="14">
        <f>K25+K26</f>
        <v>43998</v>
      </c>
      <c r="L24" s="14">
        <f>L25+L26</f>
        <v>48058</v>
      </c>
      <c r="M24" s="14">
        <f t="shared" si="8"/>
        <v>14784</v>
      </c>
      <c r="N24" s="14">
        <f t="shared" si="8"/>
        <v>8682</v>
      </c>
      <c r="O24" s="12">
        <f t="shared" si="7"/>
        <v>563635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54173</v>
      </c>
      <c r="C25" s="14">
        <v>45082</v>
      </c>
      <c r="D25" s="14">
        <v>44372</v>
      </c>
      <c r="E25" s="14">
        <v>8063</v>
      </c>
      <c r="F25" s="14">
        <v>42343</v>
      </c>
      <c r="G25" s="14">
        <v>65621</v>
      </c>
      <c r="H25" s="14">
        <v>42620</v>
      </c>
      <c r="I25" s="14">
        <v>12194</v>
      </c>
      <c r="J25" s="14">
        <v>42830</v>
      </c>
      <c r="K25" s="14">
        <v>35586</v>
      </c>
      <c r="L25" s="14">
        <v>37768</v>
      </c>
      <c r="M25" s="14">
        <v>11512</v>
      </c>
      <c r="N25" s="14">
        <v>6357</v>
      </c>
      <c r="O25" s="12">
        <f t="shared" si="7"/>
        <v>448521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17166</v>
      </c>
      <c r="C26" s="14">
        <v>11604</v>
      </c>
      <c r="D26" s="14">
        <v>11935</v>
      </c>
      <c r="E26" s="14">
        <v>1603</v>
      </c>
      <c r="F26" s="14">
        <v>9820</v>
      </c>
      <c r="G26" s="14">
        <v>14747</v>
      </c>
      <c r="H26" s="14">
        <v>9182</v>
      </c>
      <c r="I26" s="14">
        <v>2305</v>
      </c>
      <c r="J26" s="14">
        <v>12453</v>
      </c>
      <c r="K26" s="14">
        <v>8412</v>
      </c>
      <c r="L26" s="14">
        <v>10290</v>
      </c>
      <c r="M26" s="14">
        <v>3272</v>
      </c>
      <c r="N26" s="14">
        <v>2325</v>
      </c>
      <c r="O26" s="12">
        <f t="shared" si="7"/>
        <v>115114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748044.87661474</v>
      </c>
      <c r="C36" s="60">
        <f aca="true" t="shared" si="11" ref="C36:N36">C37+C38+C39+C40</f>
        <v>524339.9528305</v>
      </c>
      <c r="D36" s="60">
        <f t="shared" si="11"/>
        <v>525694.6037800001</v>
      </c>
      <c r="E36" s="60">
        <f t="shared" si="11"/>
        <v>97444.7798336</v>
      </c>
      <c r="F36" s="60">
        <f t="shared" si="11"/>
        <v>505782.28132979997</v>
      </c>
      <c r="G36" s="60">
        <f t="shared" si="11"/>
        <v>617762.3552000001</v>
      </c>
      <c r="H36" s="60">
        <f t="shared" si="11"/>
        <v>498859.85349999997</v>
      </c>
      <c r="I36" s="60">
        <f>I37+I38+I39+I40</f>
        <v>137486.85878659997</v>
      </c>
      <c r="J36" s="60">
        <f>J37+J38+J39+J40</f>
        <v>618599.8752815999</v>
      </c>
      <c r="K36" s="60">
        <f>K37+K38+K39+K40</f>
        <v>492121.8843203999</v>
      </c>
      <c r="L36" s="60">
        <f>L37+L38+L39+L40</f>
        <v>604849.93172672</v>
      </c>
      <c r="M36" s="60">
        <f t="shared" si="11"/>
        <v>267622.12101832</v>
      </c>
      <c r="N36" s="60">
        <f t="shared" si="11"/>
        <v>166191.69351936</v>
      </c>
      <c r="O36" s="60">
        <f>O37+O38+O39+O40</f>
        <v>5804801.067741639</v>
      </c>
    </row>
    <row r="37" spans="1:15" ht="18.75" customHeight="1">
      <c r="A37" s="57" t="s">
        <v>50</v>
      </c>
      <c r="B37" s="54">
        <f aca="true" t="shared" si="12" ref="B37:N37">B29*B7</f>
        <v>742330.3041000001</v>
      </c>
      <c r="C37" s="54">
        <f t="shared" si="12"/>
        <v>519435.21799999994</v>
      </c>
      <c r="D37" s="54">
        <f t="shared" si="12"/>
        <v>514875.92000000004</v>
      </c>
      <c r="E37" s="54">
        <f t="shared" si="12"/>
        <v>97033.4568</v>
      </c>
      <c r="F37" s="54">
        <f t="shared" si="12"/>
        <v>505093.10279999994</v>
      </c>
      <c r="G37" s="54">
        <f t="shared" si="12"/>
        <v>612815.3451</v>
      </c>
      <c r="H37" s="54">
        <f t="shared" si="12"/>
        <v>494471.4031</v>
      </c>
      <c r="I37" s="54">
        <f>I29*I7</f>
        <v>137218.0298</v>
      </c>
      <c r="J37" s="54">
        <f>J29*J7</f>
        <v>613176.512</v>
      </c>
      <c r="K37" s="54">
        <f>K29*K7</f>
        <v>487891.91399999993</v>
      </c>
      <c r="L37" s="54">
        <f>L29*L7</f>
        <v>599951.8243999999</v>
      </c>
      <c r="M37" s="54">
        <f t="shared" si="12"/>
        <v>264785.424</v>
      </c>
      <c r="N37" s="54">
        <f t="shared" si="12"/>
        <v>165963.6</v>
      </c>
      <c r="O37" s="56">
        <f>SUM(B37:N37)</f>
        <v>5755042.054099999</v>
      </c>
    </row>
    <row r="38" spans="1:15" ht="18.75" customHeight="1">
      <c r="A38" s="57" t="s">
        <v>51</v>
      </c>
      <c r="B38" s="54">
        <f aca="true" t="shared" si="13" ref="B38:N38">B30*B7</f>
        <v>-2201.34748526</v>
      </c>
      <c r="C38" s="54">
        <f t="shared" si="13"/>
        <v>-1510.8151695</v>
      </c>
      <c r="D38" s="54">
        <f t="shared" si="13"/>
        <v>-1529.56622</v>
      </c>
      <c r="E38" s="54">
        <f t="shared" si="13"/>
        <v>-234.9569664</v>
      </c>
      <c r="F38" s="54">
        <f t="shared" si="13"/>
        <v>-1472.2214702</v>
      </c>
      <c r="G38" s="54">
        <f t="shared" si="13"/>
        <v>-1806.6699</v>
      </c>
      <c r="H38" s="54">
        <f t="shared" si="13"/>
        <v>-1361.3096</v>
      </c>
      <c r="I38" s="54">
        <f>I30*I7</f>
        <v>-386.0110134</v>
      </c>
      <c r="J38" s="54">
        <f>J30*J7</f>
        <v>-1765.1167184</v>
      </c>
      <c r="K38" s="54">
        <f>K30*K7</f>
        <v>-1395.5396796</v>
      </c>
      <c r="L38" s="54">
        <f>L30*L7</f>
        <v>-1762.39267328</v>
      </c>
      <c r="M38" s="54">
        <f t="shared" si="13"/>
        <v>-772.4029816799999</v>
      </c>
      <c r="N38" s="54">
        <f t="shared" si="13"/>
        <v>-490.94648064</v>
      </c>
      <c r="O38" s="25">
        <f>SUM(B38:N38)</f>
        <v>-16689.29635836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4023.03</v>
      </c>
      <c r="D40" s="54">
        <v>10186.85</v>
      </c>
      <c r="E40" s="54">
        <v>0</v>
      </c>
      <c r="F40" s="54">
        <v>0</v>
      </c>
      <c r="G40" s="54">
        <v>4091.52</v>
      </c>
      <c r="H40" s="54">
        <v>3507.04</v>
      </c>
      <c r="I40" s="54">
        <v>0</v>
      </c>
      <c r="J40" s="54">
        <v>4641.88</v>
      </c>
      <c r="K40" s="54">
        <v>3506.91</v>
      </c>
      <c r="L40" s="54">
        <v>4058.26</v>
      </c>
      <c r="M40" s="54">
        <v>2337.94</v>
      </c>
      <c r="N40" s="54">
        <v>0</v>
      </c>
      <c r="O40" s="56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-94331.5</v>
      </c>
      <c r="C42" s="25">
        <f aca="true" t="shared" si="15" ref="C42:N42">+C43+C46+C58+C59</f>
        <v>-85913.1</v>
      </c>
      <c r="D42" s="25">
        <f t="shared" si="15"/>
        <v>-69204</v>
      </c>
      <c r="E42" s="25">
        <f t="shared" si="15"/>
        <v>-7896.4</v>
      </c>
      <c r="F42" s="25">
        <f t="shared" si="15"/>
        <v>-58438.6</v>
      </c>
      <c r="G42" s="25">
        <f t="shared" si="15"/>
        <v>-96852.8</v>
      </c>
      <c r="H42" s="25">
        <f t="shared" si="15"/>
        <v>-77548.8</v>
      </c>
      <c r="I42" s="25">
        <f>+I43+I46+I58+I59</f>
        <v>-27260.8</v>
      </c>
      <c r="J42" s="25">
        <f>+J43+J46+J58+J59</f>
        <v>-58911.4</v>
      </c>
      <c r="K42" s="25">
        <f>+K43+K46+K58+K59</f>
        <v>-70809.2</v>
      </c>
      <c r="L42" s="25">
        <f>+L43+L46+L58+L59</f>
        <v>-60036.2</v>
      </c>
      <c r="M42" s="25">
        <f t="shared" si="15"/>
        <v>-31961.8</v>
      </c>
      <c r="N42" s="25">
        <f t="shared" si="15"/>
        <v>-22173</v>
      </c>
      <c r="O42" s="25">
        <f>+O43+O46+O58+O59</f>
        <v>-761337.5999999999</v>
      </c>
    </row>
    <row r="43" spans="1:15" ht="18.75" customHeight="1">
      <c r="A43" s="17" t="s">
        <v>55</v>
      </c>
      <c r="B43" s="26">
        <f>B44+B45</f>
        <v>-91534.4</v>
      </c>
      <c r="C43" s="26">
        <f>C44+C45</f>
        <v>-83790</v>
      </c>
      <c r="D43" s="26">
        <f>D44+D45</f>
        <v>-68704</v>
      </c>
      <c r="E43" s="26">
        <f>E44+E45</f>
        <v>-7896.4</v>
      </c>
      <c r="F43" s="26">
        <f aca="true" t="shared" si="16" ref="F43:N43">F44+F45</f>
        <v>-57938.6</v>
      </c>
      <c r="G43" s="26">
        <f t="shared" si="16"/>
        <v>-96352.8</v>
      </c>
      <c r="H43" s="26">
        <f t="shared" si="16"/>
        <v>-77048.8</v>
      </c>
      <c r="I43" s="26">
        <f>I44+I45</f>
        <v>-22423.8</v>
      </c>
      <c r="J43" s="26">
        <f>J44+J45</f>
        <v>-58911.4</v>
      </c>
      <c r="K43" s="26">
        <f>K44+K45</f>
        <v>-70809.2</v>
      </c>
      <c r="L43" s="26">
        <f>L44+L45</f>
        <v>-60036.2</v>
      </c>
      <c r="M43" s="26">
        <f t="shared" si="16"/>
        <v>-31961.8</v>
      </c>
      <c r="N43" s="26">
        <f t="shared" si="16"/>
        <v>-22173</v>
      </c>
      <c r="O43" s="25">
        <f aca="true" t="shared" si="17" ref="O43:O59">SUM(B43:N43)</f>
        <v>-749580.3999999999</v>
      </c>
    </row>
    <row r="44" spans="1:26" ht="18.75" customHeight="1">
      <c r="A44" s="13" t="s">
        <v>56</v>
      </c>
      <c r="B44" s="20">
        <f>ROUND(-B9*$D$3,2)</f>
        <v>-91534.4</v>
      </c>
      <c r="C44" s="20">
        <f>ROUND(-C9*$D$3,2)</f>
        <v>-83790</v>
      </c>
      <c r="D44" s="20">
        <f>ROUND(-D9*$D$3,2)</f>
        <v>-68704</v>
      </c>
      <c r="E44" s="20">
        <f>ROUND(-E9*$D$3,2)</f>
        <v>-7896.4</v>
      </c>
      <c r="F44" s="20">
        <f aca="true" t="shared" si="18" ref="F44:N44">ROUND(-F9*$D$3,2)</f>
        <v>-57938.6</v>
      </c>
      <c r="G44" s="20">
        <f t="shared" si="18"/>
        <v>-96352.8</v>
      </c>
      <c r="H44" s="20">
        <f t="shared" si="18"/>
        <v>-77048.8</v>
      </c>
      <c r="I44" s="20">
        <f>ROUND(-I9*$D$3,2)</f>
        <v>-22423.8</v>
      </c>
      <c r="J44" s="20">
        <f>ROUND(-J9*$D$3,2)</f>
        <v>-58911.4</v>
      </c>
      <c r="K44" s="20">
        <f>ROUND(-K9*$D$3,2)</f>
        <v>-70809.2</v>
      </c>
      <c r="L44" s="20">
        <f>ROUND(-L9*$D$3,2)</f>
        <v>-60036.2</v>
      </c>
      <c r="M44" s="20">
        <f t="shared" si="18"/>
        <v>-31961.8</v>
      </c>
      <c r="N44" s="20">
        <f t="shared" si="18"/>
        <v>-22173</v>
      </c>
      <c r="O44" s="46">
        <f t="shared" si="17"/>
        <v>-749580.3999999999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-2797.1</v>
      </c>
      <c r="C46" s="26">
        <f aca="true" t="shared" si="20" ref="C46:O46">SUM(C47:C57)</f>
        <v>-2123.1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-4837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-11757.2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-2797.1</v>
      </c>
      <c r="C51" s="24">
        <v>-2123.1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-337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-5257.2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653713.37661474</v>
      </c>
      <c r="C61" s="29">
        <f t="shared" si="21"/>
        <v>438426.8528305</v>
      </c>
      <c r="D61" s="29">
        <f t="shared" si="21"/>
        <v>456490.6037800001</v>
      </c>
      <c r="E61" s="29">
        <f t="shared" si="21"/>
        <v>89548.3798336</v>
      </c>
      <c r="F61" s="29">
        <f t="shared" si="21"/>
        <v>447343.6813298</v>
      </c>
      <c r="G61" s="29">
        <f t="shared" si="21"/>
        <v>520909.5552000001</v>
      </c>
      <c r="H61" s="29">
        <f t="shared" si="21"/>
        <v>421311.0535</v>
      </c>
      <c r="I61" s="29">
        <f t="shared" si="21"/>
        <v>110226.05878659997</v>
      </c>
      <c r="J61" s="29">
        <f>+J36+J42</f>
        <v>559688.4752815999</v>
      </c>
      <c r="K61" s="29">
        <f>+K36+K42</f>
        <v>421312.6843203999</v>
      </c>
      <c r="L61" s="29">
        <f>+L36+L42</f>
        <v>544813.73172672</v>
      </c>
      <c r="M61" s="29">
        <f t="shared" si="21"/>
        <v>235660.32101831998</v>
      </c>
      <c r="N61" s="29">
        <f t="shared" si="21"/>
        <v>144018.69351936</v>
      </c>
      <c r="O61" s="29">
        <f>SUM(B61:N61)</f>
        <v>5043463.467741639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7"/>
    </row>
    <row r="64" spans="1:15" ht="18.75" customHeight="1">
      <c r="A64" s="2" t="s">
        <v>69</v>
      </c>
      <c r="B64" s="36">
        <f>SUM(B65:B78)</f>
        <v>653713.37</v>
      </c>
      <c r="C64" s="36">
        <f aca="true" t="shared" si="22" ref="C64:N64">SUM(C65:C78)</f>
        <v>438426.84</v>
      </c>
      <c r="D64" s="36">
        <f t="shared" si="22"/>
        <v>456490.6</v>
      </c>
      <c r="E64" s="36">
        <f t="shared" si="22"/>
        <v>89548.38</v>
      </c>
      <c r="F64" s="36">
        <f t="shared" si="22"/>
        <v>447343.68</v>
      </c>
      <c r="G64" s="36">
        <f t="shared" si="22"/>
        <v>520909.56</v>
      </c>
      <c r="H64" s="36">
        <f t="shared" si="22"/>
        <v>421311.05</v>
      </c>
      <c r="I64" s="36">
        <f t="shared" si="22"/>
        <v>110226.06</v>
      </c>
      <c r="J64" s="36">
        <f t="shared" si="22"/>
        <v>559688.47</v>
      </c>
      <c r="K64" s="36">
        <f t="shared" si="22"/>
        <v>421312.68</v>
      </c>
      <c r="L64" s="36">
        <f t="shared" si="22"/>
        <v>544813.73</v>
      </c>
      <c r="M64" s="36">
        <f t="shared" si="22"/>
        <v>235660.32</v>
      </c>
      <c r="N64" s="36">
        <f t="shared" si="22"/>
        <v>144018.69</v>
      </c>
      <c r="O64" s="29">
        <f>SUM(O65:O78)</f>
        <v>5043463.430000001</v>
      </c>
    </row>
    <row r="65" spans="1:16" ht="18.75" customHeight="1">
      <c r="A65" s="17" t="s">
        <v>70</v>
      </c>
      <c r="B65" s="36">
        <f>124388.28+1151.8</f>
        <v>125540.08</v>
      </c>
      <c r="C65" s="36">
        <f>129709.61+1169.01</f>
        <v>130878.62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256418.7</v>
      </c>
      <c r="P65"/>
    </row>
    <row r="66" spans="1:16" ht="18.75" customHeight="1">
      <c r="A66" s="17" t="s">
        <v>71</v>
      </c>
      <c r="B66" s="36">
        <f>524666.25+3507.04</f>
        <v>528173.29</v>
      </c>
      <c r="C66" s="36">
        <f>304694.2+2854.02</f>
        <v>307548.22000000003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835721.51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456490.6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456490.6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89548.38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89548.38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447343.68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447343.68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520909.56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520909.56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421311.05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421311.05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110226.06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110226.06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559688.47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559688.47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421312.68</v>
      </c>
      <c r="L74" s="35">
        <v>0</v>
      </c>
      <c r="M74" s="35">
        <v>0</v>
      </c>
      <c r="N74" s="35">
        <v>0</v>
      </c>
      <c r="O74" s="29">
        <f t="shared" si="23"/>
        <v>421312.68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544813.73</v>
      </c>
      <c r="M75" s="35">
        <v>0</v>
      </c>
      <c r="N75" s="61">
        <v>0</v>
      </c>
      <c r="O75" s="26">
        <f t="shared" si="23"/>
        <v>544813.73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235660.32</v>
      </c>
      <c r="N76" s="35">
        <v>0</v>
      </c>
      <c r="O76" s="29">
        <f t="shared" si="23"/>
        <v>235660.32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144018.69</v>
      </c>
      <c r="O77" s="26">
        <f t="shared" si="23"/>
        <v>144018.69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109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2.341751305467744</v>
      </c>
      <c r="C82" s="44">
        <v>2.288813388474012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2.041327783153237</v>
      </c>
      <c r="C83" s="44">
        <v>1.926912563427087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1.8704925753991295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2.605196765950166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2.1842762931204547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1.7323149400562883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2.0377258454652782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1.9944998590892602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1.9785183791848202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2.2287982115441456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2.130678477745024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2.5307580422262075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2.4784015378095923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108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2018-01-03T19:16:31Z</dcterms:modified>
  <cp:category/>
  <cp:version/>
  <cp:contentType/>
  <cp:contentStatus/>
</cp:coreProperties>
</file>