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<sst xmlns="http://schemas.openxmlformats.org/spreadsheetml/2006/main" count="112" uniqueCount="110">
  <si>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</si>
  <si>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</si>
  <si>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</si>
  <si>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</si>
  <si>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</si>
  <si>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</si>
  <si>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</si>
  <si>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</si>
  <si>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</si>
  <si>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</si>
  <si>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</si>
  <si>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</si>
  <si>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</si>
  <si>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</si>
  <si>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</si>
  <si>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</si>
  <si>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</si>
  <si>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</si>
  <si>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</si>
  <si>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</si>
  <si>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</si>
  <si>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</si>
  <si>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</si>
  <si>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</si>
  <si>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</si>
  <si>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</si>
  <si>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</si>
  <si>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</si>
  <si>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</si>
  <si>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</si>
  <si>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</si>
  <si>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</si>
  <si>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</si>
  <si>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</si>
  <si>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</si>
  <si>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</si>
  <si>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</si>
  <si>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</si>
  <si>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</si>
  <si>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</si>
  <si>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</si>
  <si>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</si>
  <si>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</si>
  <si>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</si>
  <si>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</si>
  <si>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</si>
  <si>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</si>
  <si>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</si>
  <si>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</si>
  <si>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</si>
  <si>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</si>
  <si>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</si>
  <si>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</si>
  <si>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</si>
  <si>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</si>
  <si>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</si>
  <si>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</si>
  <si>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</si>
  <si>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</si>
  <si>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</si>
  <si>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</si>
  <si>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</si>
  <si>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</si>
  <si>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</si>
  <si>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</si>
  <si>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</si>
  <si>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</si>
  <si>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</si>
  <si>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</si>
  <si>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</si>
  <si>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</si>
  <si>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</si>
  <si>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</si>
  <si>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</si>
  <si>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</si>
  <si>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</si>
  <si>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</si>
  <si>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</si>
  <si>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</si>
  <si>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</si>
  <si>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</si>
  <si>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</si>
  <si>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</si>
  <si>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</si>
  <si>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</si>
  <si>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</si>
  <si>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</si>
  <si>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</si>
  <si>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</si>
  <si>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</si>
  <si>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</si>
  <si>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</si>
  <si>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</si>
  <si>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</si>
  <si>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</si>
  <si>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</si>
  <si>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</si>
  <si>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</si>
  <si>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</si>
  <si>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</si>
  <si>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</si>
  <si>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</si>
  <si>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</si>
  <si>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</si>
  <si>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</si>
  <si>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</si>
  <si>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</si>
  <si>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24/12/17 - VENCIMENTO 03/01/18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</si>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</sst>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3.12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218256</v>
      </c>
      <c r="C7" s="10">
        <f>C8+C20+C24</f>
        <v>144021</v>
      </c>
      <c r="D7" s="10">
        <f>D8+D20+D24</f>
        <v>176082</v>
      </c>
      <c r="E7" s="10">
        <f>E8+E20+E24</f>
        <v>23976</v>
      </c>
      <c r="F7" s="10">
        <f aca="true" t="shared" si="0" ref="F7:N7">F8+F20+F24</f>
        <v>145658</v>
      </c>
      <c r="G7" s="10">
        <f t="shared" si="0"/>
        <v>200878</v>
      </c>
      <c r="H7" s="10">
        <f>H8+H20+H24</f>
        <v>141806</v>
      </c>
      <c r="I7" s="10">
        <f>I8+I20+I24</f>
        <v>30031</v>
      </c>
      <c r="J7" s="10">
        <f>J8+J20+J24</f>
        <v>194230</v>
      </c>
      <c r="K7" s="10">
        <f>K8+K20+K24</f>
        <v>131314</v>
      </c>
      <c r="L7" s="10">
        <f>L8+L20+L24</f>
        <v>183631</v>
      </c>
      <c r="M7" s="10">
        <f t="shared" si="0"/>
        <v>53237</v>
      </c>
      <c r="N7" s="10">
        <f t="shared" si="0"/>
        <v>31402</v>
      </c>
      <c r="O7" s="10">
        <f>+O8+O20+O24</f>
        <v>1674522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109277</v>
      </c>
      <c r="C8" s="12">
        <f>+C9+C12+C16</f>
        <v>74281</v>
      </c>
      <c r="D8" s="12">
        <f>+D9+D12+D16</f>
        <v>94976</v>
      </c>
      <c r="E8" s="12">
        <f>+E9+E12+E16</f>
        <v>11441</v>
      </c>
      <c r="F8" s="12">
        <f aca="true" t="shared" si="1" ref="F8:N8">+F9+F12+F16</f>
        <v>73871</v>
      </c>
      <c r="G8" s="12">
        <f t="shared" si="1"/>
        <v>103511</v>
      </c>
      <c r="H8" s="12">
        <f>+H9+H12+H16</f>
        <v>73067</v>
      </c>
      <c r="I8" s="12">
        <f>+I9+I12+I16</f>
        <v>15260</v>
      </c>
      <c r="J8" s="12">
        <f>+J9+J12+J16</f>
        <v>99896</v>
      </c>
      <c r="K8" s="12">
        <f>+K9+K12+K16</f>
        <v>69064</v>
      </c>
      <c r="L8" s="12">
        <f>+L9+L12+L16</f>
        <v>92221</v>
      </c>
      <c r="M8" s="12">
        <f t="shared" si="1"/>
        <v>29172</v>
      </c>
      <c r="N8" s="12">
        <f t="shared" si="1"/>
        <v>18126</v>
      </c>
      <c r="O8" s="12">
        <f>SUM(B8:N8)</f>
        <v>864163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21841</v>
      </c>
      <c r="C9" s="14">
        <v>18433</v>
      </c>
      <c r="D9" s="14">
        <v>17637</v>
      </c>
      <c r="E9" s="14">
        <v>1974</v>
      </c>
      <c r="F9" s="14">
        <v>13844</v>
      </c>
      <c r="G9" s="14">
        <v>21392</v>
      </c>
      <c r="H9" s="14">
        <v>17609</v>
      </c>
      <c r="I9" s="14">
        <v>3698</v>
      </c>
      <c r="J9" s="14">
        <v>14279</v>
      </c>
      <c r="K9" s="14">
        <v>14869</v>
      </c>
      <c r="L9" s="14">
        <v>14484</v>
      </c>
      <c r="M9" s="14">
        <v>5674</v>
      </c>
      <c r="N9" s="14">
        <v>3475</v>
      </c>
      <c r="O9" s="12">
        <f aca="true" t="shared" si="2" ref="O9:O19">SUM(B9:N9)</f>
        <v>169209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21841</v>
      </c>
      <c r="C10" s="14">
        <f>+C9-C11</f>
        <v>18433</v>
      </c>
      <c r="D10" s="14">
        <f>+D9-D11</f>
        <v>17637</v>
      </c>
      <c r="E10" s="14">
        <f>+E9-E11</f>
        <v>1974</v>
      </c>
      <c r="F10" s="14">
        <f aca="true" t="shared" si="3" ref="F10:N10">+F9-F11</f>
        <v>13844</v>
      </c>
      <c r="G10" s="14">
        <f t="shared" si="3"/>
        <v>21392</v>
      </c>
      <c r="H10" s="14">
        <f>+H9-H11</f>
        <v>17609</v>
      </c>
      <c r="I10" s="14">
        <f>+I9-I11</f>
        <v>3698</v>
      </c>
      <c r="J10" s="14">
        <f>+J9-J11</f>
        <v>14279</v>
      </c>
      <c r="K10" s="14">
        <f>+K9-K11</f>
        <v>14869</v>
      </c>
      <c r="L10" s="14">
        <f>+L9-L11</f>
        <v>14484</v>
      </c>
      <c r="M10" s="14">
        <f t="shared" si="3"/>
        <v>5674</v>
      </c>
      <c r="N10" s="14">
        <f t="shared" si="3"/>
        <v>3475</v>
      </c>
      <c r="O10" s="12">
        <f t="shared" si="2"/>
        <v>169209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82128</v>
      </c>
      <c r="C12" s="14">
        <f>C13+C14+C15</f>
        <v>52616</v>
      </c>
      <c r="D12" s="14">
        <f>D13+D14+D15</f>
        <v>73143</v>
      </c>
      <c r="E12" s="14">
        <f>E13+E14+E15</f>
        <v>8935</v>
      </c>
      <c r="F12" s="14">
        <f aca="true" t="shared" si="4" ref="F12:N12">F13+F14+F15</f>
        <v>56427</v>
      </c>
      <c r="G12" s="14">
        <f t="shared" si="4"/>
        <v>77002</v>
      </c>
      <c r="H12" s="14">
        <f>H13+H14+H15</f>
        <v>52239</v>
      </c>
      <c r="I12" s="14">
        <f>I13+I14+I15</f>
        <v>10867</v>
      </c>
      <c r="J12" s="14">
        <f>J13+J14+J15</f>
        <v>80449</v>
      </c>
      <c r="K12" s="14">
        <f>K13+K14+K15</f>
        <v>50996</v>
      </c>
      <c r="L12" s="14">
        <f>L13+L14+L15</f>
        <v>72501</v>
      </c>
      <c r="M12" s="14">
        <f t="shared" si="4"/>
        <v>22176</v>
      </c>
      <c r="N12" s="14">
        <f t="shared" si="4"/>
        <v>14005</v>
      </c>
      <c r="O12" s="12">
        <f t="shared" si="2"/>
        <v>653484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44251</v>
      </c>
      <c r="C13" s="14">
        <v>29127</v>
      </c>
      <c r="D13" s="14">
        <v>38388</v>
      </c>
      <c r="E13" s="14">
        <v>4780</v>
      </c>
      <c r="F13" s="14">
        <v>30005</v>
      </c>
      <c r="G13" s="14">
        <v>40601</v>
      </c>
      <c r="H13" s="14">
        <v>28506</v>
      </c>
      <c r="I13" s="14">
        <v>5927</v>
      </c>
      <c r="J13" s="14">
        <v>43676</v>
      </c>
      <c r="K13" s="14">
        <v>26106</v>
      </c>
      <c r="L13" s="14">
        <v>35899</v>
      </c>
      <c r="M13" s="14">
        <v>10493</v>
      </c>
      <c r="N13" s="14">
        <v>6362</v>
      </c>
      <c r="O13" s="12">
        <f t="shared" si="2"/>
        <v>344121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37262</v>
      </c>
      <c r="C14" s="14">
        <v>22870</v>
      </c>
      <c r="D14" s="14">
        <v>34257</v>
      </c>
      <c r="E14" s="14">
        <v>4060</v>
      </c>
      <c r="F14" s="14">
        <v>25847</v>
      </c>
      <c r="G14" s="14">
        <v>35527</v>
      </c>
      <c r="H14" s="14">
        <v>23259</v>
      </c>
      <c r="I14" s="14">
        <v>4814</v>
      </c>
      <c r="J14" s="14">
        <v>36325</v>
      </c>
      <c r="K14" s="14">
        <v>24430</v>
      </c>
      <c r="L14" s="14">
        <v>36067</v>
      </c>
      <c r="M14" s="14">
        <v>11473</v>
      </c>
      <c r="N14" s="14">
        <v>7553</v>
      </c>
      <c r="O14" s="12">
        <f t="shared" si="2"/>
        <v>303744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615</v>
      </c>
      <c r="C15" s="14">
        <v>619</v>
      </c>
      <c r="D15" s="14">
        <v>498</v>
      </c>
      <c r="E15" s="14">
        <v>95</v>
      </c>
      <c r="F15" s="14">
        <v>575</v>
      </c>
      <c r="G15" s="14">
        <v>874</v>
      </c>
      <c r="H15" s="14">
        <v>474</v>
      </c>
      <c r="I15" s="14">
        <v>126</v>
      </c>
      <c r="J15" s="14">
        <v>448</v>
      </c>
      <c r="K15" s="14">
        <v>460</v>
      </c>
      <c r="L15" s="14">
        <v>535</v>
      </c>
      <c r="M15" s="14">
        <v>210</v>
      </c>
      <c r="N15" s="14">
        <v>90</v>
      </c>
      <c r="O15" s="12">
        <f t="shared" si="2"/>
        <v>5619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5308</v>
      </c>
      <c r="C16" s="14">
        <f>C17+C18+C19</f>
        <v>3232</v>
      </c>
      <c r="D16" s="14">
        <f>D17+D18+D19</f>
        <v>4196</v>
      </c>
      <c r="E16" s="14">
        <f>E17+E18+E19</f>
        <v>532</v>
      </c>
      <c r="F16" s="14">
        <f aca="true" t="shared" si="5" ref="F16:N16">F17+F18+F19</f>
        <v>3600</v>
      </c>
      <c r="G16" s="14">
        <f t="shared" si="5"/>
        <v>5117</v>
      </c>
      <c r="H16" s="14">
        <f>H17+H18+H19</f>
        <v>3219</v>
      </c>
      <c r="I16" s="14">
        <f>I17+I18+I19</f>
        <v>695</v>
      </c>
      <c r="J16" s="14">
        <f>J17+J18+J19</f>
        <v>5168</v>
      </c>
      <c r="K16" s="14">
        <f>K17+K18+K19</f>
        <v>3199</v>
      </c>
      <c r="L16" s="14">
        <f>L17+L18+L19</f>
        <v>5236</v>
      </c>
      <c r="M16" s="14">
        <f t="shared" si="5"/>
        <v>1322</v>
      </c>
      <c r="N16" s="14">
        <f t="shared" si="5"/>
        <v>646</v>
      </c>
      <c r="O16" s="12">
        <f t="shared" si="2"/>
        <v>41470</v>
      </c>
    </row>
    <row r="17" spans="1:26" ht="18.75" customHeight="1">
      <c r="A17" s="15" t="s">
        <v>16</v>
      </c>
      <c r="B17" s="14">
        <v>5284</v>
      </c>
      <c r="C17" s="14">
        <v>3213</v>
      </c>
      <c r="D17" s="14">
        <v>4180</v>
      </c>
      <c r="E17" s="14">
        <v>530</v>
      </c>
      <c r="F17" s="14">
        <v>3583</v>
      </c>
      <c r="G17" s="14">
        <v>5098</v>
      </c>
      <c r="H17" s="14">
        <v>3194</v>
      </c>
      <c r="I17" s="14">
        <v>691</v>
      </c>
      <c r="J17" s="14">
        <v>5138</v>
      </c>
      <c r="K17" s="14">
        <v>3180</v>
      </c>
      <c r="L17" s="14">
        <v>5205</v>
      </c>
      <c r="M17" s="14">
        <v>1306</v>
      </c>
      <c r="N17" s="14">
        <v>643</v>
      </c>
      <c r="O17" s="12">
        <f t="shared" si="2"/>
        <v>41245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22</v>
      </c>
      <c r="C18" s="14">
        <v>18</v>
      </c>
      <c r="D18" s="14">
        <v>16</v>
      </c>
      <c r="E18" s="14">
        <v>2</v>
      </c>
      <c r="F18" s="14">
        <v>15</v>
      </c>
      <c r="G18" s="14">
        <v>18</v>
      </c>
      <c r="H18" s="14">
        <v>22</v>
      </c>
      <c r="I18" s="14">
        <v>4</v>
      </c>
      <c r="J18" s="14">
        <v>22</v>
      </c>
      <c r="K18" s="14">
        <v>18</v>
      </c>
      <c r="L18" s="14">
        <v>25</v>
      </c>
      <c r="M18" s="14">
        <v>14</v>
      </c>
      <c r="N18" s="14">
        <v>3</v>
      </c>
      <c r="O18" s="12">
        <f t="shared" si="2"/>
        <v>199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</v>
      </c>
      <c r="C19" s="14">
        <v>1</v>
      </c>
      <c r="D19" s="14">
        <v>0</v>
      </c>
      <c r="E19" s="14">
        <v>0</v>
      </c>
      <c r="F19" s="14">
        <v>2</v>
      </c>
      <c r="G19" s="14">
        <v>1</v>
      </c>
      <c r="H19" s="14">
        <v>3</v>
      </c>
      <c r="I19" s="14">
        <v>0</v>
      </c>
      <c r="J19" s="14">
        <v>8</v>
      </c>
      <c r="K19" s="14">
        <v>1</v>
      </c>
      <c r="L19" s="14">
        <v>6</v>
      </c>
      <c r="M19" s="14">
        <v>2</v>
      </c>
      <c r="N19" s="14">
        <v>0</v>
      </c>
      <c r="O19" s="12">
        <f t="shared" si="2"/>
        <v>26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61303</v>
      </c>
      <c r="C20" s="18">
        <f>C21+C22+C23</f>
        <v>35367</v>
      </c>
      <c r="D20" s="18">
        <f>D21+D22+D23</f>
        <v>41422</v>
      </c>
      <c r="E20" s="18">
        <f>E21+E22+E23</f>
        <v>6069</v>
      </c>
      <c r="F20" s="18">
        <f aca="true" t="shared" si="6" ref="F20:N20">F21+F22+F23</f>
        <v>35702</v>
      </c>
      <c r="G20" s="18">
        <f t="shared" si="6"/>
        <v>47082</v>
      </c>
      <c r="H20" s="18">
        <f>H21+H22+H23</f>
        <v>35470</v>
      </c>
      <c r="I20" s="18">
        <f>I21+I22+I23</f>
        <v>7502</v>
      </c>
      <c r="J20" s="18">
        <f>J21+J22+J23</f>
        <v>57198</v>
      </c>
      <c r="K20" s="18">
        <f>K21+K22+K23</f>
        <v>32998</v>
      </c>
      <c r="L20" s="18">
        <f>L21+L22+L23</f>
        <v>59097</v>
      </c>
      <c r="M20" s="18">
        <f t="shared" si="6"/>
        <v>15517</v>
      </c>
      <c r="N20" s="18">
        <f t="shared" si="6"/>
        <v>8789</v>
      </c>
      <c r="O20" s="12">
        <f aca="true" t="shared" si="7" ref="O20:O26">SUM(B20:N20)</f>
        <v>443516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36895</v>
      </c>
      <c r="C21" s="14">
        <v>22964</v>
      </c>
      <c r="D21" s="14">
        <v>24302</v>
      </c>
      <c r="E21" s="14">
        <v>3666</v>
      </c>
      <c r="F21" s="14">
        <v>21914</v>
      </c>
      <c r="G21" s="14">
        <v>28049</v>
      </c>
      <c r="H21" s="14">
        <v>22093</v>
      </c>
      <c r="I21" s="14">
        <v>4745</v>
      </c>
      <c r="J21" s="14">
        <v>34426</v>
      </c>
      <c r="K21" s="14">
        <v>19444</v>
      </c>
      <c r="L21" s="14">
        <v>32576</v>
      </c>
      <c r="M21" s="14">
        <v>8554</v>
      </c>
      <c r="N21" s="14">
        <v>4753</v>
      </c>
      <c r="O21" s="12">
        <f t="shared" si="7"/>
        <v>264381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24050</v>
      </c>
      <c r="C22" s="14">
        <v>12130</v>
      </c>
      <c r="D22" s="14">
        <v>16904</v>
      </c>
      <c r="E22" s="14">
        <v>2356</v>
      </c>
      <c r="F22" s="14">
        <v>13546</v>
      </c>
      <c r="G22" s="14">
        <v>18654</v>
      </c>
      <c r="H22" s="14">
        <v>13184</v>
      </c>
      <c r="I22" s="14">
        <v>2716</v>
      </c>
      <c r="J22" s="14">
        <v>22517</v>
      </c>
      <c r="K22" s="14">
        <v>13360</v>
      </c>
      <c r="L22" s="14">
        <v>26186</v>
      </c>
      <c r="M22" s="14">
        <v>6868</v>
      </c>
      <c r="N22" s="14">
        <v>3984</v>
      </c>
      <c r="O22" s="12">
        <f t="shared" si="7"/>
        <v>176455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358</v>
      </c>
      <c r="C23" s="14">
        <v>273</v>
      </c>
      <c r="D23" s="14">
        <v>216</v>
      </c>
      <c r="E23" s="14">
        <v>47</v>
      </c>
      <c r="F23" s="14">
        <v>242</v>
      </c>
      <c r="G23" s="14">
        <v>379</v>
      </c>
      <c r="H23" s="14">
        <v>193</v>
      </c>
      <c r="I23" s="14">
        <v>41</v>
      </c>
      <c r="J23" s="14">
        <v>255</v>
      </c>
      <c r="K23" s="14">
        <v>194</v>
      </c>
      <c r="L23" s="14">
        <v>335</v>
      </c>
      <c r="M23" s="14">
        <v>95</v>
      </c>
      <c r="N23" s="14">
        <v>52</v>
      </c>
      <c r="O23" s="12">
        <f t="shared" si="7"/>
        <v>2680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47676</v>
      </c>
      <c r="C24" s="14">
        <f>C25+C26</f>
        <v>34373</v>
      </c>
      <c r="D24" s="14">
        <f>D25+D26</f>
        <v>39684</v>
      </c>
      <c r="E24" s="14">
        <f>E25+E26</f>
        <v>6466</v>
      </c>
      <c r="F24" s="14">
        <f aca="true" t="shared" si="8" ref="F24:N24">F25+F26</f>
        <v>36085</v>
      </c>
      <c r="G24" s="14">
        <f t="shared" si="8"/>
        <v>50285</v>
      </c>
      <c r="H24" s="14">
        <f>H25+H26</f>
        <v>33269</v>
      </c>
      <c r="I24" s="14">
        <f>I25+I26</f>
        <v>7269</v>
      </c>
      <c r="J24" s="14">
        <f>J25+J26</f>
        <v>37136</v>
      </c>
      <c r="K24" s="14">
        <f>K25+K26</f>
        <v>29252</v>
      </c>
      <c r="L24" s="14">
        <f>L25+L26</f>
        <v>32313</v>
      </c>
      <c r="M24" s="14">
        <f t="shared" si="8"/>
        <v>8548</v>
      </c>
      <c r="N24" s="14">
        <f t="shared" si="8"/>
        <v>4487</v>
      </c>
      <c r="O24" s="12">
        <f t="shared" si="7"/>
        <v>366843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35603</v>
      </c>
      <c r="C25" s="14">
        <v>27156</v>
      </c>
      <c r="D25" s="14">
        <v>31237</v>
      </c>
      <c r="E25" s="14">
        <v>5262</v>
      </c>
      <c r="F25" s="14">
        <v>29169</v>
      </c>
      <c r="G25" s="14">
        <v>40981</v>
      </c>
      <c r="H25" s="14">
        <v>27067</v>
      </c>
      <c r="I25" s="14">
        <v>6137</v>
      </c>
      <c r="J25" s="14">
        <v>27748</v>
      </c>
      <c r="K25" s="14">
        <v>23453</v>
      </c>
      <c r="L25" s="14">
        <v>24407</v>
      </c>
      <c r="M25" s="14">
        <v>6363</v>
      </c>
      <c r="N25" s="14">
        <v>3208</v>
      </c>
      <c r="O25" s="12">
        <f t="shared" si="7"/>
        <v>287791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12073</v>
      </c>
      <c r="C26" s="14">
        <v>7217</v>
      </c>
      <c r="D26" s="14">
        <v>8447</v>
      </c>
      <c r="E26" s="14">
        <v>1204</v>
      </c>
      <c r="F26" s="14">
        <v>6916</v>
      </c>
      <c r="G26" s="14">
        <v>9304</v>
      </c>
      <c r="H26" s="14">
        <v>6202</v>
      </c>
      <c r="I26" s="14">
        <v>1132</v>
      </c>
      <c r="J26" s="14">
        <v>9388</v>
      </c>
      <c r="K26" s="14">
        <v>5799</v>
      </c>
      <c r="L26" s="14">
        <v>7906</v>
      </c>
      <c r="M26" s="14">
        <v>2185</v>
      </c>
      <c r="N26" s="14">
        <v>1279</v>
      </c>
      <c r="O26" s="12">
        <f t="shared" si="7"/>
        <v>79052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462478.8828777601</v>
      </c>
      <c r="C36" s="60">
        <f aca="true" t="shared" si="11" ref="C36:N36">C37+C38+C39+C40</f>
        <v>296204.5967405</v>
      </c>
      <c r="D36" s="60">
        <f t="shared" si="11"/>
        <v>340327.3961041</v>
      </c>
      <c r="E36" s="60">
        <f t="shared" si="11"/>
        <v>62694.2115584</v>
      </c>
      <c r="F36" s="60">
        <f t="shared" si="11"/>
        <v>318959.10911889997</v>
      </c>
      <c r="G36" s="60">
        <f t="shared" si="11"/>
        <v>353228.0544</v>
      </c>
      <c r="H36" s="60">
        <f t="shared" si="11"/>
        <v>293403.23099999997</v>
      </c>
      <c r="I36" s="60">
        <f>I37+I38+I39+I40</f>
        <v>60266.3810062</v>
      </c>
      <c r="J36" s="60">
        <f>J37+J38+J39+J40</f>
        <v>389882.140914</v>
      </c>
      <c r="K36" s="60">
        <f>K37+K38+K39+K40</f>
        <v>297028.91147019994</v>
      </c>
      <c r="L36" s="60">
        <f>L37+L38+L39+L40</f>
        <v>396224.44087856</v>
      </c>
      <c r="M36" s="60">
        <f t="shared" si="11"/>
        <v>137693.48143890998</v>
      </c>
      <c r="N36" s="60">
        <f t="shared" si="11"/>
        <v>78209.08214111999</v>
      </c>
      <c r="O36" s="60">
        <f>O37+O38+O39+O40</f>
        <v>3486599.9196486506</v>
      </c>
    </row>
    <row r="37" spans="1:15" ht="18.75" customHeight="1">
      <c r="A37" s="57" t="s">
        <v>50</v>
      </c>
      <c r="B37" s="54">
        <f aca="true" t="shared" si="12" ref="B37:N37">B29*B7</f>
        <v>455914.95840000006</v>
      </c>
      <c r="C37" s="54">
        <f t="shared" si="12"/>
        <v>290634.37799999997</v>
      </c>
      <c r="D37" s="54">
        <f t="shared" si="12"/>
        <v>328956.3924</v>
      </c>
      <c r="E37" s="54">
        <f t="shared" si="12"/>
        <v>62198.5392</v>
      </c>
      <c r="F37" s="54">
        <f t="shared" si="12"/>
        <v>317723.79539999994</v>
      </c>
      <c r="G37" s="54">
        <f t="shared" si="12"/>
        <v>347498.8522</v>
      </c>
      <c r="H37" s="54">
        <f t="shared" si="12"/>
        <v>288447.5846</v>
      </c>
      <c r="I37" s="54">
        <f>I29*I7</f>
        <v>59779.7086</v>
      </c>
      <c r="J37" s="54">
        <f>J29*J7</f>
        <v>383798.48</v>
      </c>
      <c r="K37" s="54">
        <f>K29*K7</f>
        <v>292239.307</v>
      </c>
      <c r="L37" s="54">
        <f>L29*L7</f>
        <v>390711.6787</v>
      </c>
      <c r="M37" s="54">
        <f t="shared" si="12"/>
        <v>134476.66199999998</v>
      </c>
      <c r="N37" s="54">
        <f t="shared" si="12"/>
        <v>77719.95</v>
      </c>
      <c r="O37" s="56">
        <f>SUM(B37:N37)</f>
        <v>3430100.2865000004</v>
      </c>
    </row>
    <row r="38" spans="1:15" ht="18.75" customHeight="1">
      <c r="A38" s="57" t="s">
        <v>51</v>
      </c>
      <c r="B38" s="54">
        <f aca="true" t="shared" si="13" ref="B38:N38">B30*B7</f>
        <v>-1351.9955222400001</v>
      </c>
      <c r="C38" s="54">
        <f t="shared" si="13"/>
        <v>-845.3312595</v>
      </c>
      <c r="D38" s="54">
        <f t="shared" si="13"/>
        <v>-977.2462959</v>
      </c>
      <c r="E38" s="54">
        <f t="shared" si="13"/>
        <v>-150.6076416</v>
      </c>
      <c r="F38" s="54">
        <f t="shared" si="13"/>
        <v>-926.0862811000001</v>
      </c>
      <c r="G38" s="54">
        <f t="shared" si="13"/>
        <v>-1024.4778000000001</v>
      </c>
      <c r="H38" s="54">
        <f t="shared" si="13"/>
        <v>-794.1136</v>
      </c>
      <c r="I38" s="54">
        <f>I30*I7</f>
        <v>-168.16759380000002</v>
      </c>
      <c r="J38" s="54">
        <f>J30*J7</f>
        <v>-1104.819086</v>
      </c>
      <c r="K38" s="54">
        <f>K30*K7</f>
        <v>-835.9055298000001</v>
      </c>
      <c r="L38" s="54">
        <f>L30*L7</f>
        <v>-1147.73782144</v>
      </c>
      <c r="M38" s="54">
        <f t="shared" si="13"/>
        <v>-392.28056109</v>
      </c>
      <c r="N38" s="54">
        <f t="shared" si="13"/>
        <v>-229.90785888000002</v>
      </c>
      <c r="O38" s="25">
        <f>SUM(B38:N38)</f>
        <v>-9948.67685135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4023.03</v>
      </c>
      <c r="D40" s="54">
        <v>10186.85</v>
      </c>
      <c r="E40" s="54">
        <v>0</v>
      </c>
      <c r="F40" s="54">
        <v>0</v>
      </c>
      <c r="G40" s="54">
        <v>4091.52</v>
      </c>
      <c r="H40" s="54">
        <v>3507.04</v>
      </c>
      <c r="I40" s="54">
        <v>0</v>
      </c>
      <c r="J40" s="54">
        <v>4641.88</v>
      </c>
      <c r="K40" s="54">
        <v>3506.91</v>
      </c>
      <c r="L40" s="54">
        <v>4058.26</v>
      </c>
      <c r="M40" s="54">
        <v>2337.94</v>
      </c>
      <c r="N40" s="54">
        <v>0</v>
      </c>
      <c r="O40" s="56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-82995.8</v>
      </c>
      <c r="C42" s="25">
        <f aca="true" t="shared" si="15" ref="C42:N42">+C43+C46+C58+C59</f>
        <v>-70045.4</v>
      </c>
      <c r="D42" s="25">
        <f t="shared" si="15"/>
        <v>-67520.6</v>
      </c>
      <c r="E42" s="25">
        <f t="shared" si="15"/>
        <v>-7501.2</v>
      </c>
      <c r="F42" s="25">
        <f t="shared" si="15"/>
        <v>-53107.2</v>
      </c>
      <c r="G42" s="25">
        <f t="shared" si="15"/>
        <v>-81789.6</v>
      </c>
      <c r="H42" s="25">
        <f t="shared" si="15"/>
        <v>-67414.2</v>
      </c>
      <c r="I42" s="25">
        <f>+I43+I46+I58+I59</f>
        <v>-18552.4</v>
      </c>
      <c r="J42" s="25">
        <f>+J43+J46+J58+J59</f>
        <v>-54260.2</v>
      </c>
      <c r="K42" s="25">
        <f>+K43+K46+K58+K59</f>
        <v>-56502.2</v>
      </c>
      <c r="L42" s="25">
        <f>+L43+L46+L58+L59</f>
        <v>-55039.2</v>
      </c>
      <c r="M42" s="25">
        <f t="shared" si="15"/>
        <v>-21561.2</v>
      </c>
      <c r="N42" s="25">
        <f t="shared" si="15"/>
        <v>-13205</v>
      </c>
      <c r="O42" s="25">
        <f>+O43+O46+O58+O59</f>
        <v>-649494.2</v>
      </c>
    </row>
    <row r="43" spans="1:15" ht="18.75" customHeight="1">
      <c r="A43" s="17" t="s">
        <v>55</v>
      </c>
      <c r="B43" s="26">
        <f>B44+B45</f>
        <v>-82995.8</v>
      </c>
      <c r="C43" s="26">
        <f>C44+C45</f>
        <v>-70045.4</v>
      </c>
      <c r="D43" s="26">
        <f>D44+D45</f>
        <v>-67020.6</v>
      </c>
      <c r="E43" s="26">
        <f>E44+E45</f>
        <v>-7501.2</v>
      </c>
      <c r="F43" s="26">
        <f aca="true" t="shared" si="16" ref="F43:N43">F44+F45</f>
        <v>-52607.2</v>
      </c>
      <c r="G43" s="26">
        <f t="shared" si="16"/>
        <v>-81289.6</v>
      </c>
      <c r="H43" s="26">
        <f t="shared" si="16"/>
        <v>-66914.2</v>
      </c>
      <c r="I43" s="26">
        <f>I44+I45</f>
        <v>-14052.4</v>
      </c>
      <c r="J43" s="26">
        <f>J44+J45</f>
        <v>-54260.2</v>
      </c>
      <c r="K43" s="26">
        <f>K44+K45</f>
        <v>-56502.2</v>
      </c>
      <c r="L43" s="26">
        <f>L44+L45</f>
        <v>-55039.2</v>
      </c>
      <c r="M43" s="26">
        <f t="shared" si="16"/>
        <v>-21561.2</v>
      </c>
      <c r="N43" s="26">
        <f t="shared" si="16"/>
        <v>-13205</v>
      </c>
      <c r="O43" s="25">
        <f aca="true" t="shared" si="17" ref="O43:O59">SUM(B43:N43)</f>
        <v>-642994.2</v>
      </c>
    </row>
    <row r="44" spans="1:26" ht="18.75" customHeight="1">
      <c r="A44" s="13" t="s">
        <v>56</v>
      </c>
      <c r="B44" s="20">
        <f>ROUND(-B9*$D$3,2)</f>
        <v>-82995.8</v>
      </c>
      <c r="C44" s="20">
        <f>ROUND(-C9*$D$3,2)</f>
        <v>-70045.4</v>
      </c>
      <c r="D44" s="20">
        <f>ROUND(-D9*$D$3,2)</f>
        <v>-67020.6</v>
      </c>
      <c r="E44" s="20">
        <f>ROUND(-E9*$D$3,2)</f>
        <v>-7501.2</v>
      </c>
      <c r="F44" s="20">
        <f aca="true" t="shared" si="18" ref="F44:N44">ROUND(-F9*$D$3,2)</f>
        <v>-52607.2</v>
      </c>
      <c r="G44" s="20">
        <f t="shared" si="18"/>
        <v>-81289.6</v>
      </c>
      <c r="H44" s="20">
        <f t="shared" si="18"/>
        <v>-66914.2</v>
      </c>
      <c r="I44" s="20">
        <f>ROUND(-I9*$D$3,2)</f>
        <v>-14052.4</v>
      </c>
      <c r="J44" s="20">
        <f>ROUND(-J9*$D$3,2)</f>
        <v>-54260.2</v>
      </c>
      <c r="K44" s="20">
        <f>ROUND(-K9*$D$3,2)</f>
        <v>-56502.2</v>
      </c>
      <c r="L44" s="20">
        <f>ROUND(-L9*$D$3,2)</f>
        <v>-55039.2</v>
      </c>
      <c r="M44" s="20">
        <f t="shared" si="18"/>
        <v>-21561.2</v>
      </c>
      <c r="N44" s="20">
        <f t="shared" si="18"/>
        <v>-13205</v>
      </c>
      <c r="O44" s="46">
        <f t="shared" si="17"/>
        <v>-642994.2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-4500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-6500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379483.0828777601</v>
      </c>
      <c r="C61" s="29">
        <f t="shared" si="21"/>
        <v>226159.19674050002</v>
      </c>
      <c r="D61" s="29">
        <f t="shared" si="21"/>
        <v>272806.79610409995</v>
      </c>
      <c r="E61" s="29">
        <f t="shared" si="21"/>
        <v>55193.0115584</v>
      </c>
      <c r="F61" s="29">
        <f t="shared" si="21"/>
        <v>265851.90911889996</v>
      </c>
      <c r="G61" s="29">
        <f t="shared" si="21"/>
        <v>271438.45440000005</v>
      </c>
      <c r="H61" s="29">
        <f t="shared" si="21"/>
        <v>225989.03099999996</v>
      </c>
      <c r="I61" s="29">
        <f t="shared" si="21"/>
        <v>41713.981006199996</v>
      </c>
      <c r="J61" s="29">
        <f>+J36+J42</f>
        <v>335621.940914</v>
      </c>
      <c r="K61" s="29">
        <f>+K36+K42</f>
        <v>240526.71147019992</v>
      </c>
      <c r="L61" s="29">
        <f>+L36+L42</f>
        <v>341185.24087856</v>
      </c>
      <c r="M61" s="29">
        <f t="shared" si="21"/>
        <v>116132.28143890998</v>
      </c>
      <c r="N61" s="29">
        <f t="shared" si="21"/>
        <v>65004.08214111999</v>
      </c>
      <c r="O61" s="29">
        <f>SUM(B61:N61)</f>
        <v>2837105.71964865</v>
      </c>
      <c r="P61"/>
      <c r="Q61" s="78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7"/>
    </row>
    <row r="64" spans="1:15" ht="18.75" customHeight="1">
      <c r="A64" s="2" t="s">
        <v>69</v>
      </c>
      <c r="B64" s="36">
        <f>SUM(B65:B78)</f>
        <v>379483.08</v>
      </c>
      <c r="C64" s="36">
        <f aca="true" t="shared" si="22" ref="C64:N64">SUM(C65:C78)</f>
        <v>226159.19</v>
      </c>
      <c r="D64" s="36">
        <f t="shared" si="22"/>
        <v>272806.79</v>
      </c>
      <c r="E64" s="36">
        <f t="shared" si="22"/>
        <v>55193.01</v>
      </c>
      <c r="F64" s="36">
        <f t="shared" si="22"/>
        <v>265851.91</v>
      </c>
      <c r="G64" s="36">
        <f t="shared" si="22"/>
        <v>271438.45</v>
      </c>
      <c r="H64" s="36">
        <f t="shared" si="22"/>
        <v>225989.03</v>
      </c>
      <c r="I64" s="36">
        <f t="shared" si="22"/>
        <v>41713.98</v>
      </c>
      <c r="J64" s="36">
        <f t="shared" si="22"/>
        <v>335621.94</v>
      </c>
      <c r="K64" s="36">
        <f t="shared" si="22"/>
        <v>240526.71</v>
      </c>
      <c r="L64" s="36">
        <f t="shared" si="22"/>
        <v>341185.24</v>
      </c>
      <c r="M64" s="36">
        <f t="shared" si="22"/>
        <v>116132.28</v>
      </c>
      <c r="N64" s="36">
        <f t="shared" si="22"/>
        <v>65004.08</v>
      </c>
      <c r="O64" s="29">
        <f>SUM(O65:O78)</f>
        <v>2837105.69</v>
      </c>
    </row>
    <row r="65" spans="1:16" ht="18.75" customHeight="1">
      <c r="A65" s="17" t="s">
        <v>70</v>
      </c>
      <c r="B65" s="36">
        <f>73207.21+1151.8</f>
        <v>74359.01000000001</v>
      </c>
      <c r="C65" s="36">
        <f>72620.32+1169.01</f>
        <v>73789.33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148148.34000000003</v>
      </c>
      <c r="P65"/>
    </row>
    <row r="66" spans="1:16" ht="18.75" customHeight="1">
      <c r="A66" s="17" t="s">
        <v>71</v>
      </c>
      <c r="B66" s="36">
        <f>301617.03+3507.04</f>
        <v>305124.07</v>
      </c>
      <c r="C66" s="36">
        <f>149515.84+2854.02</f>
        <v>152369.86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457493.93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272806.79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272806.79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55193.01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55193.01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265851.91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265851.91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271438.45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271438.45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225989.03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225989.03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41713.98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41713.98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335621.94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335621.94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240526.71</v>
      </c>
      <c r="L74" s="35">
        <v>0</v>
      </c>
      <c r="M74" s="35">
        <v>0</v>
      </c>
      <c r="N74" s="35">
        <v>0</v>
      </c>
      <c r="O74" s="29">
        <f t="shared" si="23"/>
        <v>240526.71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341185.24</v>
      </c>
      <c r="M75" s="35">
        <v>0</v>
      </c>
      <c r="N75" s="61">
        <v>0</v>
      </c>
      <c r="O75" s="26">
        <f t="shared" si="23"/>
        <v>341185.24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116132.28</v>
      </c>
      <c r="N76" s="35">
        <v>0</v>
      </c>
      <c r="O76" s="29">
        <f t="shared" si="23"/>
        <v>116132.28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65004.08</v>
      </c>
      <c r="O77" s="26">
        <f t="shared" si="23"/>
        <v>65004.08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2.342539752967339</v>
      </c>
      <c r="C82" s="44">
        <v>2.257194231777661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2.0471081958515036</v>
      </c>
      <c r="C83" s="44">
        <v>1.9348392839997255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1.874925012801422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2.6148736886219552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2.1897809191318016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1.7380526209938372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2.0443154097851997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2.006805667683394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1.9834230598465736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2.2352681471145495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2.1356207877676425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2.5425088085149423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2.490576464592064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2018-01-03T12:46:00Z</dcterms:modified>
  <cp:category/>
  <cp:version/>
  <cp:contentType/>
  <cp:contentStatus/>
</cp:coreProperties>
</file>