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<sst xmlns="http://schemas.openxmlformats.org/spreadsheetml/2006/main" count="113" uniqueCount="111">
  <si>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</si>
  <si>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</si>
  <si>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</si>
  <si>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</si>
  <si>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</si>
  <si>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</si>
  <si>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</si>
  <si>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</si>
  <si>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</si>
  <si>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</si>
  <si>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</si>
  <si>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</si>
  <si>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</si>
  <si>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</si>
  <si>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</si>
  <si>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</si>
  <si>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</si>
  <si>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</si>
  <si>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</si>
  <si>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</si>
  <si>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</si>
  <si>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</si>
  <si>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</si>
  <si>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</si>
  <si>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</si>
  <si>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</si>
  <si>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</si>
  <si>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</si>
  <si>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</si>
  <si>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</si>
  <si>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</si>
  <si>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</si>
  <si>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</si>
  <si>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</si>
  <si>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</si>
  <si>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</si>
  <si>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</si>
  <si>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</si>
  <si>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</si>
  <si>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</si>
  <si>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</si>
  <si>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</si>
  <si>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</si>
  <si>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</si>
  <si>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</si>
  <si>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</si>
  <si>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</si>
  <si>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</si>
  <si>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</si>
  <si>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</si>
  <si>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</si>
  <si>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</si>
  <si>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</si>
  <si>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</si>
  <si>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</si>
  <si>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</si>
  <si>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</si>
  <si>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</si>
  <si>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</si>
  <si>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</si>
  <si>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</si>
  <si>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</si>
  <si>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</si>
  <si>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</si>
  <si>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</si>
  <si>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</si>
  <si>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</si>
  <si>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</si>
  <si>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</si>
  <si>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</si>
  <si>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</si>
  <si>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</si>
  <si>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</si>
  <si>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</si>
  <si>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</si>
  <si>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</si>
  <si>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</si>
  <si>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</si>
  <si>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</si>
  <si>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</si>
  <si>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</si>
  <si>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</si>
  <si>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</si>
  <si>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</si>
  <si>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</si>
  <si>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</si>
  <si>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</si>
  <si>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</si>
  <si>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</si>
  <si>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</si>
  <si>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</si>
  <si>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</si>
  <si>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</si>
  <si>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</si>
  <si>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</si>
  <si>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</si>
  <si>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</si>
  <si>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</si>
  <si>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</si>
  <si>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</si>
  <si>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</si>
  <si>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</si>
  <si>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</si>
  <si>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</si>
  <si>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</si>
  <si>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</si>
  <si>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22/12/17 - VENCIMENTO 03/01/18</t>
  </si>
  <si>
    <t>8. Tarifa de Remuneração por Passageiro (2)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</si>
  <si>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</si>
  <si>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t>(2) Tarifa de remuneração de cada empresa considerando o  reequilibrio interno estabelecido e informado pelo consórcio. Não consideram os acertos financeiros previstos no item 7.</t>
  </si>
  <si>
    <t xml:space="preserve">(1) Ajuste anual de remuneração, previsto contratualmente, período de 05/12/16 a 20/12/17, com vencimento no período de 02/01 a 28/12/17, parcela 01/05.
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</si>
</sst>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172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172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172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476041</v>
      </c>
      <c r="C7" s="10">
        <f>C8+C20+C24</f>
        <v>347037</v>
      </c>
      <c r="D7" s="10">
        <f>D8+D20+D24</f>
        <v>369094</v>
      </c>
      <c r="E7" s="10">
        <f>E8+E20+E24</f>
        <v>55528</v>
      </c>
      <c r="F7" s="10">
        <f aca="true" t="shared" si="0" ref="F7:N7">F8+F20+F24</f>
        <v>317289</v>
      </c>
      <c r="G7" s="10">
        <f t="shared" si="0"/>
        <v>492901</v>
      </c>
      <c r="H7" s="10">
        <f>H8+H20+H24</f>
        <v>339127</v>
      </c>
      <c r="I7" s="10">
        <f>I8+I20+I24</f>
        <v>94658</v>
      </c>
      <c r="J7" s="10">
        <f>J8+J20+J24</f>
        <v>402905</v>
      </c>
      <c r="K7" s="10">
        <f>K8+K20+K24</f>
        <v>292337</v>
      </c>
      <c r="L7" s="10">
        <f>L8+L20+L24</f>
        <v>363540</v>
      </c>
      <c r="M7" s="10">
        <f t="shared" si="0"/>
        <v>132831</v>
      </c>
      <c r="N7" s="10">
        <f t="shared" si="0"/>
        <v>89201</v>
      </c>
      <c r="O7" s="10">
        <f>+O8+O20+O24</f>
        <v>3772489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235616</v>
      </c>
      <c r="C8" s="12">
        <f>+C9+C12+C16</f>
        <v>181268</v>
      </c>
      <c r="D8" s="12">
        <f>+D9+D12+D16</f>
        <v>210281</v>
      </c>
      <c r="E8" s="12">
        <f>+E9+E12+E16</f>
        <v>28638</v>
      </c>
      <c r="F8" s="12">
        <f aca="true" t="shared" si="1" ref="F8:N8">+F9+F12+F16</f>
        <v>169297</v>
      </c>
      <c r="G8" s="12">
        <f t="shared" si="1"/>
        <v>263329</v>
      </c>
      <c r="H8" s="12">
        <f>+H9+H12+H16</f>
        <v>174226</v>
      </c>
      <c r="I8" s="12">
        <f>+I9+I12+I16</f>
        <v>48901</v>
      </c>
      <c r="J8" s="12">
        <f>+J9+J12+J16</f>
        <v>215289</v>
      </c>
      <c r="K8" s="12">
        <f>+K9+K12+K16</f>
        <v>155352</v>
      </c>
      <c r="L8" s="12">
        <f>+L9+L12+L16</f>
        <v>181607</v>
      </c>
      <c r="M8" s="12">
        <f t="shared" si="1"/>
        <v>73458</v>
      </c>
      <c r="N8" s="12">
        <f t="shared" si="1"/>
        <v>51753</v>
      </c>
      <c r="O8" s="12">
        <f>SUM(B8:N8)</f>
        <v>1989015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31789</v>
      </c>
      <c r="C9" s="14">
        <v>30467</v>
      </c>
      <c r="D9" s="14">
        <v>24866</v>
      </c>
      <c r="E9" s="14">
        <v>3529</v>
      </c>
      <c r="F9" s="14">
        <v>21381</v>
      </c>
      <c r="G9" s="14">
        <v>36051</v>
      </c>
      <c r="H9" s="14">
        <v>29476</v>
      </c>
      <c r="I9" s="14">
        <v>8195</v>
      </c>
      <c r="J9" s="14">
        <v>19638</v>
      </c>
      <c r="K9" s="14">
        <v>24063</v>
      </c>
      <c r="L9" s="14">
        <v>20170</v>
      </c>
      <c r="M9" s="14">
        <v>10852</v>
      </c>
      <c r="N9" s="14">
        <v>7958</v>
      </c>
      <c r="O9" s="12">
        <f aca="true" t="shared" si="2" ref="O9:O19">SUM(B9:N9)</f>
        <v>268435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31789</v>
      </c>
      <c r="C10" s="14">
        <f>+C9-C11</f>
        <v>30467</v>
      </c>
      <c r="D10" s="14">
        <f>+D9-D11</f>
        <v>24866</v>
      </c>
      <c r="E10" s="14">
        <f>+E9-E11</f>
        <v>3529</v>
      </c>
      <c r="F10" s="14">
        <f aca="true" t="shared" si="3" ref="F10:N10">+F9-F11</f>
        <v>21381</v>
      </c>
      <c r="G10" s="14">
        <f t="shared" si="3"/>
        <v>36051</v>
      </c>
      <c r="H10" s="14">
        <f>+H9-H11</f>
        <v>29476</v>
      </c>
      <c r="I10" s="14">
        <f>+I9-I11</f>
        <v>8195</v>
      </c>
      <c r="J10" s="14">
        <f>+J9-J11</f>
        <v>19638</v>
      </c>
      <c r="K10" s="14">
        <f>+K9-K11</f>
        <v>24063</v>
      </c>
      <c r="L10" s="14">
        <f>+L9-L11</f>
        <v>20170</v>
      </c>
      <c r="M10" s="14">
        <f t="shared" si="3"/>
        <v>10852</v>
      </c>
      <c r="N10" s="14">
        <f t="shared" si="3"/>
        <v>7958</v>
      </c>
      <c r="O10" s="12">
        <f t="shared" si="2"/>
        <v>268435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194032</v>
      </c>
      <c r="C12" s="14">
        <f>C13+C14+C15</f>
        <v>144005</v>
      </c>
      <c r="D12" s="14">
        <f>D13+D14+D15</f>
        <v>177436</v>
      </c>
      <c r="E12" s="14">
        <f>E13+E14+E15</f>
        <v>24058</v>
      </c>
      <c r="F12" s="14">
        <f aca="true" t="shared" si="4" ref="F12:N12">F13+F14+F15</f>
        <v>141065</v>
      </c>
      <c r="G12" s="14">
        <f t="shared" si="4"/>
        <v>215981</v>
      </c>
      <c r="H12" s="14">
        <f>H13+H14+H15</f>
        <v>138023</v>
      </c>
      <c r="I12" s="14">
        <f>I13+I14+I15</f>
        <v>38702</v>
      </c>
      <c r="J12" s="14">
        <f>J13+J14+J15</f>
        <v>186369</v>
      </c>
      <c r="K12" s="14">
        <f>K13+K14+K15</f>
        <v>125088</v>
      </c>
      <c r="L12" s="14">
        <f>L13+L14+L15</f>
        <v>153276</v>
      </c>
      <c r="M12" s="14">
        <f t="shared" si="4"/>
        <v>59873</v>
      </c>
      <c r="N12" s="14">
        <f t="shared" si="4"/>
        <v>42104</v>
      </c>
      <c r="O12" s="12">
        <f t="shared" si="2"/>
        <v>1640012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106665</v>
      </c>
      <c r="C13" s="14">
        <v>79543</v>
      </c>
      <c r="D13" s="14">
        <v>93764</v>
      </c>
      <c r="E13" s="14">
        <v>13385</v>
      </c>
      <c r="F13" s="14">
        <v>74892</v>
      </c>
      <c r="G13" s="14">
        <v>116034</v>
      </c>
      <c r="H13" s="14">
        <v>77630</v>
      </c>
      <c r="I13" s="14">
        <v>21780</v>
      </c>
      <c r="J13" s="14">
        <v>103577</v>
      </c>
      <c r="K13" s="14">
        <v>67486</v>
      </c>
      <c r="L13" s="14">
        <v>82208</v>
      </c>
      <c r="M13" s="14">
        <v>31372</v>
      </c>
      <c r="N13" s="14">
        <v>21324</v>
      </c>
      <c r="O13" s="12">
        <f t="shared" si="2"/>
        <v>889660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85065</v>
      </c>
      <c r="C14" s="14">
        <v>61864</v>
      </c>
      <c r="D14" s="14">
        <v>82041</v>
      </c>
      <c r="E14" s="14">
        <v>10316</v>
      </c>
      <c r="F14" s="14">
        <v>64173</v>
      </c>
      <c r="G14" s="14">
        <v>95905</v>
      </c>
      <c r="H14" s="14">
        <v>58465</v>
      </c>
      <c r="I14" s="14">
        <v>16341</v>
      </c>
      <c r="J14" s="14">
        <v>81146</v>
      </c>
      <c r="K14" s="14">
        <v>55806</v>
      </c>
      <c r="L14" s="14">
        <v>69442</v>
      </c>
      <c r="M14" s="14">
        <v>27726</v>
      </c>
      <c r="N14" s="14">
        <v>20278</v>
      </c>
      <c r="O14" s="12">
        <f t="shared" si="2"/>
        <v>728568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2302</v>
      </c>
      <c r="C15" s="14">
        <v>2598</v>
      </c>
      <c r="D15" s="14">
        <v>1631</v>
      </c>
      <c r="E15" s="14">
        <v>357</v>
      </c>
      <c r="F15" s="14">
        <v>2000</v>
      </c>
      <c r="G15" s="14">
        <v>4042</v>
      </c>
      <c r="H15" s="14">
        <v>1928</v>
      </c>
      <c r="I15" s="14">
        <v>581</v>
      </c>
      <c r="J15" s="14">
        <v>1646</v>
      </c>
      <c r="K15" s="14">
        <v>1796</v>
      </c>
      <c r="L15" s="14">
        <v>1626</v>
      </c>
      <c r="M15" s="14">
        <v>775</v>
      </c>
      <c r="N15" s="14">
        <v>502</v>
      </c>
      <c r="O15" s="12">
        <f t="shared" si="2"/>
        <v>21784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9795</v>
      </c>
      <c r="C16" s="14">
        <f>C17+C18+C19</f>
        <v>6796</v>
      </c>
      <c r="D16" s="14">
        <f>D17+D18+D19</f>
        <v>7979</v>
      </c>
      <c r="E16" s="14">
        <f>E17+E18+E19</f>
        <v>1051</v>
      </c>
      <c r="F16" s="14">
        <f aca="true" t="shared" si="5" ref="F16:N16">F17+F18+F19</f>
        <v>6851</v>
      </c>
      <c r="G16" s="14">
        <f t="shared" si="5"/>
        <v>11297</v>
      </c>
      <c r="H16" s="14">
        <f>H17+H18+H19</f>
        <v>6727</v>
      </c>
      <c r="I16" s="14">
        <f>I17+I18+I19</f>
        <v>2004</v>
      </c>
      <c r="J16" s="14">
        <f>J17+J18+J19</f>
        <v>9282</v>
      </c>
      <c r="K16" s="14">
        <f>K17+K18+K19</f>
        <v>6201</v>
      </c>
      <c r="L16" s="14">
        <f>L17+L18+L19</f>
        <v>8161</v>
      </c>
      <c r="M16" s="14">
        <f t="shared" si="5"/>
        <v>2733</v>
      </c>
      <c r="N16" s="14">
        <f t="shared" si="5"/>
        <v>1691</v>
      </c>
      <c r="O16" s="12">
        <f t="shared" si="2"/>
        <v>80568</v>
      </c>
    </row>
    <row r="17" spans="1:26" ht="18.75" customHeight="1">
      <c r="A17" s="15" t="s">
        <v>16</v>
      </c>
      <c r="B17" s="14">
        <v>9726</v>
      </c>
      <c r="C17" s="14">
        <v>6754</v>
      </c>
      <c r="D17" s="14">
        <v>7946</v>
      </c>
      <c r="E17" s="14">
        <v>1045</v>
      </c>
      <c r="F17" s="14">
        <v>6812</v>
      </c>
      <c r="G17" s="14">
        <v>11250</v>
      </c>
      <c r="H17" s="14">
        <v>6672</v>
      </c>
      <c r="I17" s="14">
        <v>1992</v>
      </c>
      <c r="J17" s="14">
        <v>9234</v>
      </c>
      <c r="K17" s="14">
        <v>6157</v>
      </c>
      <c r="L17" s="14">
        <v>8113</v>
      </c>
      <c r="M17" s="14">
        <v>2717</v>
      </c>
      <c r="N17" s="14">
        <v>1678</v>
      </c>
      <c r="O17" s="12">
        <f t="shared" si="2"/>
        <v>80096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59</v>
      </c>
      <c r="C18" s="14">
        <v>38</v>
      </c>
      <c r="D18" s="14">
        <v>30</v>
      </c>
      <c r="E18" s="14">
        <v>6</v>
      </c>
      <c r="F18" s="14">
        <v>33</v>
      </c>
      <c r="G18" s="14">
        <v>38</v>
      </c>
      <c r="H18" s="14">
        <v>50</v>
      </c>
      <c r="I18" s="14">
        <v>10</v>
      </c>
      <c r="J18" s="14">
        <v>36</v>
      </c>
      <c r="K18" s="14">
        <v>34</v>
      </c>
      <c r="L18" s="14">
        <v>46</v>
      </c>
      <c r="M18" s="14">
        <v>15</v>
      </c>
      <c r="N18" s="14">
        <v>11</v>
      </c>
      <c r="O18" s="12">
        <f t="shared" si="2"/>
        <v>406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4</v>
      </c>
      <c r="D19" s="14">
        <v>3</v>
      </c>
      <c r="E19" s="14">
        <v>0</v>
      </c>
      <c r="F19" s="14">
        <v>6</v>
      </c>
      <c r="G19" s="14">
        <v>9</v>
      </c>
      <c r="H19" s="14">
        <v>5</v>
      </c>
      <c r="I19" s="14">
        <v>2</v>
      </c>
      <c r="J19" s="14">
        <v>12</v>
      </c>
      <c r="K19" s="14">
        <v>10</v>
      </c>
      <c r="L19" s="14">
        <v>2</v>
      </c>
      <c r="M19" s="14">
        <v>1</v>
      </c>
      <c r="N19" s="14">
        <v>2</v>
      </c>
      <c r="O19" s="12">
        <f t="shared" si="2"/>
        <v>66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139197</v>
      </c>
      <c r="C20" s="18">
        <f>C21+C22+C23</f>
        <v>86182</v>
      </c>
      <c r="D20" s="18">
        <f>D21+D22+D23</f>
        <v>80934</v>
      </c>
      <c r="E20" s="18">
        <f>E21+E22+E23</f>
        <v>12389</v>
      </c>
      <c r="F20" s="18">
        <f aca="true" t="shared" si="6" ref="F20:N20">F21+F22+F23</f>
        <v>73057</v>
      </c>
      <c r="G20" s="18">
        <f t="shared" si="6"/>
        <v>114256</v>
      </c>
      <c r="H20" s="18">
        <f>H21+H22+H23</f>
        <v>90565</v>
      </c>
      <c r="I20" s="18">
        <f>I21+I22+I23</f>
        <v>24909</v>
      </c>
      <c r="J20" s="18">
        <f>J21+J22+J23</f>
        <v>111707</v>
      </c>
      <c r="K20" s="18">
        <f>K21+K22+K23</f>
        <v>74617</v>
      </c>
      <c r="L20" s="18">
        <f>L21+L22+L23</f>
        <v>115449</v>
      </c>
      <c r="M20" s="18">
        <f t="shared" si="6"/>
        <v>38995</v>
      </c>
      <c r="N20" s="18">
        <f t="shared" si="6"/>
        <v>24710</v>
      </c>
      <c r="O20" s="12">
        <f aca="true" t="shared" si="7" ref="O20:O26">SUM(B20:N20)</f>
        <v>986967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84083</v>
      </c>
      <c r="C21" s="14">
        <v>54746</v>
      </c>
      <c r="D21" s="14">
        <v>51395</v>
      </c>
      <c r="E21" s="14">
        <v>8085</v>
      </c>
      <c r="F21" s="14">
        <v>45726</v>
      </c>
      <c r="G21" s="14">
        <v>72194</v>
      </c>
      <c r="H21" s="14">
        <v>57686</v>
      </c>
      <c r="I21" s="14">
        <v>15896</v>
      </c>
      <c r="J21" s="14">
        <v>70394</v>
      </c>
      <c r="K21" s="14">
        <v>45792</v>
      </c>
      <c r="L21" s="14">
        <v>67936</v>
      </c>
      <c r="M21" s="14">
        <v>22639</v>
      </c>
      <c r="N21" s="14">
        <v>14154</v>
      </c>
      <c r="O21" s="12">
        <f t="shared" si="7"/>
        <v>610726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53830</v>
      </c>
      <c r="C22" s="14">
        <v>30364</v>
      </c>
      <c r="D22" s="14">
        <v>28908</v>
      </c>
      <c r="E22" s="14">
        <v>4154</v>
      </c>
      <c r="F22" s="14">
        <v>26546</v>
      </c>
      <c r="G22" s="14">
        <v>40614</v>
      </c>
      <c r="H22" s="14">
        <v>32090</v>
      </c>
      <c r="I22" s="14">
        <v>8781</v>
      </c>
      <c r="J22" s="14">
        <v>40557</v>
      </c>
      <c r="K22" s="14">
        <v>28045</v>
      </c>
      <c r="L22" s="14">
        <v>46560</v>
      </c>
      <c r="M22" s="14">
        <v>15939</v>
      </c>
      <c r="N22" s="14">
        <v>10322</v>
      </c>
      <c r="O22" s="12">
        <f t="shared" si="7"/>
        <v>366710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1284</v>
      </c>
      <c r="C23" s="14">
        <v>1072</v>
      </c>
      <c r="D23" s="14">
        <v>631</v>
      </c>
      <c r="E23" s="14">
        <v>150</v>
      </c>
      <c r="F23" s="14">
        <v>785</v>
      </c>
      <c r="G23" s="14">
        <v>1448</v>
      </c>
      <c r="H23" s="14">
        <v>789</v>
      </c>
      <c r="I23" s="14">
        <v>232</v>
      </c>
      <c r="J23" s="14">
        <v>756</v>
      </c>
      <c r="K23" s="14">
        <v>780</v>
      </c>
      <c r="L23" s="14">
        <v>953</v>
      </c>
      <c r="M23" s="14">
        <v>417</v>
      </c>
      <c r="N23" s="14">
        <v>234</v>
      </c>
      <c r="O23" s="12">
        <f t="shared" si="7"/>
        <v>9531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101228</v>
      </c>
      <c r="C24" s="14">
        <f>C25+C26</f>
        <v>79587</v>
      </c>
      <c r="D24" s="14">
        <f>D25+D26</f>
        <v>77879</v>
      </c>
      <c r="E24" s="14">
        <f>E25+E26</f>
        <v>14501</v>
      </c>
      <c r="F24" s="14">
        <f aca="true" t="shared" si="8" ref="F24:N24">F25+F26</f>
        <v>74935</v>
      </c>
      <c r="G24" s="14">
        <f t="shared" si="8"/>
        <v>115316</v>
      </c>
      <c r="H24" s="14">
        <f>H25+H26</f>
        <v>74336</v>
      </c>
      <c r="I24" s="14">
        <f>I25+I26</f>
        <v>20848</v>
      </c>
      <c r="J24" s="14">
        <f>J25+J26</f>
        <v>75909</v>
      </c>
      <c r="K24" s="14">
        <f>K25+K26</f>
        <v>62368</v>
      </c>
      <c r="L24" s="14">
        <f>L25+L26</f>
        <v>66484</v>
      </c>
      <c r="M24" s="14">
        <f t="shared" si="8"/>
        <v>20378</v>
      </c>
      <c r="N24" s="14">
        <f t="shared" si="8"/>
        <v>12738</v>
      </c>
      <c r="O24" s="12">
        <f t="shared" si="7"/>
        <v>796507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68908</v>
      </c>
      <c r="C25" s="14">
        <v>58406</v>
      </c>
      <c r="D25" s="14">
        <v>55966</v>
      </c>
      <c r="E25" s="14">
        <v>11057</v>
      </c>
      <c r="F25" s="14">
        <v>56115</v>
      </c>
      <c r="G25" s="14">
        <v>86893</v>
      </c>
      <c r="H25" s="14">
        <v>56554</v>
      </c>
      <c r="I25" s="14">
        <v>16458</v>
      </c>
      <c r="J25" s="14">
        <v>52573</v>
      </c>
      <c r="K25" s="14">
        <v>46463</v>
      </c>
      <c r="L25" s="14">
        <v>46859</v>
      </c>
      <c r="M25" s="14">
        <v>14279</v>
      </c>
      <c r="N25" s="14">
        <v>8128</v>
      </c>
      <c r="O25" s="12">
        <f t="shared" si="7"/>
        <v>578659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32320</v>
      </c>
      <c r="C26" s="14">
        <v>21181</v>
      </c>
      <c r="D26" s="14">
        <v>21913</v>
      </c>
      <c r="E26" s="14">
        <v>3444</v>
      </c>
      <c r="F26" s="14">
        <v>18820</v>
      </c>
      <c r="G26" s="14">
        <v>28423</v>
      </c>
      <c r="H26" s="14">
        <v>17782</v>
      </c>
      <c r="I26" s="14">
        <v>4390</v>
      </c>
      <c r="J26" s="14">
        <v>23336</v>
      </c>
      <c r="K26" s="14">
        <v>15905</v>
      </c>
      <c r="L26" s="14">
        <v>19625</v>
      </c>
      <c r="M26" s="14">
        <v>6099</v>
      </c>
      <c r="N26" s="14">
        <v>4610</v>
      </c>
      <c r="O26" s="12">
        <f t="shared" si="7"/>
        <v>217848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999369.10988386</v>
      </c>
      <c r="C36" s="60">
        <f aca="true" t="shared" si="11" ref="C36:N36">C37+C38+C39+C40</f>
        <v>704699.2823285001</v>
      </c>
      <c r="D36" s="60">
        <f t="shared" si="11"/>
        <v>699841.2075547001</v>
      </c>
      <c r="E36" s="60">
        <f t="shared" si="11"/>
        <v>144348.21291519998</v>
      </c>
      <c r="F36" s="60">
        <f t="shared" si="11"/>
        <v>692246.58810245</v>
      </c>
      <c r="G36" s="60">
        <f t="shared" si="11"/>
        <v>856909.3248000001</v>
      </c>
      <c r="H36" s="60">
        <f t="shared" si="11"/>
        <v>693668.8794999999</v>
      </c>
      <c r="I36" s="60">
        <f>I37+I38+I39+I40</f>
        <v>188550.98893159998</v>
      </c>
      <c r="J36" s="60">
        <f>J37+J38+J39+J40</f>
        <v>801036.955779</v>
      </c>
      <c r="K36" s="60">
        <f>K37+K38+K39+K40</f>
        <v>654360.5738591</v>
      </c>
      <c r="L36" s="60">
        <f>L37+L38+L39+L40</f>
        <v>777892.3457504</v>
      </c>
      <c r="M36" s="60">
        <f t="shared" si="11"/>
        <v>338161.43147832993</v>
      </c>
      <c r="N36" s="60">
        <f t="shared" si="11"/>
        <v>220838.43523056002</v>
      </c>
      <c r="O36" s="60">
        <f>O37+O38+O39+O40</f>
        <v>7771923.3361137</v>
      </c>
    </row>
    <row r="37" spans="1:15" ht="18.75" customHeight="1">
      <c r="A37" s="57" t="s">
        <v>50</v>
      </c>
      <c r="B37" s="54">
        <f aca="true" t="shared" si="12" ref="B37:N37">B29*B7</f>
        <v>994402.0449000001</v>
      </c>
      <c r="C37" s="54">
        <f t="shared" si="12"/>
        <v>700320.666</v>
      </c>
      <c r="D37" s="54">
        <f t="shared" si="12"/>
        <v>689541.4108000001</v>
      </c>
      <c r="E37" s="54">
        <f t="shared" si="12"/>
        <v>144050.7376</v>
      </c>
      <c r="F37" s="54">
        <f t="shared" si="12"/>
        <v>692102.4957</v>
      </c>
      <c r="G37" s="54">
        <f t="shared" si="12"/>
        <v>852669.4399</v>
      </c>
      <c r="H37" s="54">
        <f t="shared" si="12"/>
        <v>689818.2307</v>
      </c>
      <c r="I37" s="54">
        <f>I29*I7</f>
        <v>188426.2148</v>
      </c>
      <c r="J37" s="54">
        <f>J29*J7</f>
        <v>796140.28</v>
      </c>
      <c r="K37" s="54">
        <f>K29*K7</f>
        <v>650595.9935</v>
      </c>
      <c r="L37" s="54">
        <f>L29*L7</f>
        <v>773504.058</v>
      </c>
      <c r="M37" s="54">
        <f t="shared" si="12"/>
        <v>335531.10599999997</v>
      </c>
      <c r="N37" s="54">
        <f t="shared" si="12"/>
        <v>220772.475</v>
      </c>
      <c r="O37" s="56">
        <f>SUM(B37:N37)</f>
        <v>7727875.1529</v>
      </c>
    </row>
    <row r="38" spans="1:15" ht="18.75" customHeight="1">
      <c r="A38" s="57" t="s">
        <v>51</v>
      </c>
      <c r="B38" s="54">
        <f aca="true" t="shared" si="13" ref="B38:N38">B30*B7</f>
        <v>-2948.85501614</v>
      </c>
      <c r="C38" s="54">
        <f t="shared" si="13"/>
        <v>-2036.9336715</v>
      </c>
      <c r="D38" s="54">
        <f t="shared" si="13"/>
        <v>-2048.4532452999997</v>
      </c>
      <c r="E38" s="54">
        <f t="shared" si="13"/>
        <v>-348.8046848</v>
      </c>
      <c r="F38" s="54">
        <f t="shared" si="13"/>
        <v>-2017.30759755</v>
      </c>
      <c r="G38" s="54">
        <f t="shared" si="13"/>
        <v>-2513.7951000000003</v>
      </c>
      <c r="H38" s="54">
        <f t="shared" si="13"/>
        <v>-1899.1112</v>
      </c>
      <c r="I38" s="54">
        <f>I30*I7</f>
        <v>-530.0658684</v>
      </c>
      <c r="J38" s="54">
        <f>J30*J7</f>
        <v>-2291.804221</v>
      </c>
      <c r="K38" s="54">
        <f>K30*K7</f>
        <v>-1860.9296409</v>
      </c>
      <c r="L38" s="54">
        <f>L30*L7</f>
        <v>-2272.2122495999997</v>
      </c>
      <c r="M38" s="54">
        <f t="shared" si="13"/>
        <v>-978.7745216699999</v>
      </c>
      <c r="N38" s="54">
        <f t="shared" si="13"/>
        <v>-653.0797694400001</v>
      </c>
      <c r="O38" s="25">
        <f>SUM(B38:N38)</f>
        <v>-22400.1267863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142059.5</v>
      </c>
      <c r="C42" s="25">
        <f aca="true" t="shared" si="15" ref="C42:N42">+C43+C46+C58+C59</f>
        <v>75122.37000000002</v>
      </c>
      <c r="D42" s="25">
        <f t="shared" si="15"/>
        <v>35344.770000000004</v>
      </c>
      <c r="E42" s="25">
        <f t="shared" si="15"/>
        <v>-47539.39</v>
      </c>
      <c r="F42" s="25">
        <f t="shared" si="15"/>
        <v>52309.34000000001</v>
      </c>
      <c r="G42" s="25">
        <f t="shared" si="15"/>
        <v>77912.99000000002</v>
      </c>
      <c r="H42" s="25">
        <f t="shared" si="15"/>
        <v>77536.90000000001</v>
      </c>
      <c r="I42" s="25">
        <f>+I43+I46+I58+I59</f>
        <v>5535.82</v>
      </c>
      <c r="J42" s="25">
        <f>+J43+J46+J58+J59</f>
        <v>111424.88000000003</v>
      </c>
      <c r="K42" s="25">
        <f>+K43+K46+K58+K59</f>
        <v>-19441.380000000005</v>
      </c>
      <c r="L42" s="25">
        <f>+L43+L46+L58+L59</f>
        <v>86941.4</v>
      </c>
      <c r="M42" s="25">
        <f t="shared" si="15"/>
        <v>36051.280000000006</v>
      </c>
      <c r="N42" s="25">
        <f t="shared" si="15"/>
        <v>19935.090000000004</v>
      </c>
      <c r="O42" s="25">
        <f>+O43+O46+O58+O59</f>
        <v>653193.5699999998</v>
      </c>
    </row>
    <row r="43" spans="1:15" ht="18.75" customHeight="1">
      <c r="A43" s="17" t="s">
        <v>55</v>
      </c>
      <c r="B43" s="26">
        <f>B44+B45</f>
        <v>-120798.2</v>
      </c>
      <c r="C43" s="26">
        <f>C44+C45</f>
        <v>-115774.6</v>
      </c>
      <c r="D43" s="26">
        <f>D44+D45</f>
        <v>-94490.8</v>
      </c>
      <c r="E43" s="26">
        <f>E44+E45</f>
        <v>-13410.2</v>
      </c>
      <c r="F43" s="26">
        <f aca="true" t="shared" si="16" ref="F43:N43">F44+F45</f>
        <v>-81247.8</v>
      </c>
      <c r="G43" s="26">
        <f t="shared" si="16"/>
        <v>-136993.8</v>
      </c>
      <c r="H43" s="26">
        <f t="shared" si="16"/>
        <v>-112008.8</v>
      </c>
      <c r="I43" s="26">
        <f>I44+I45</f>
        <v>-31141</v>
      </c>
      <c r="J43" s="26">
        <f>J44+J45</f>
        <v>-74624.4</v>
      </c>
      <c r="K43" s="26">
        <f>K44+K45</f>
        <v>-91439.4</v>
      </c>
      <c r="L43" s="26">
        <f>L44+L45</f>
        <v>-76646</v>
      </c>
      <c r="M43" s="26">
        <f t="shared" si="16"/>
        <v>-41237.6</v>
      </c>
      <c r="N43" s="26">
        <f t="shared" si="16"/>
        <v>-30240.4</v>
      </c>
      <c r="O43" s="25">
        <f aca="true" t="shared" si="17" ref="O43:O59">SUM(B43:N43)</f>
        <v>-1020053</v>
      </c>
    </row>
    <row r="44" spans="1:26" ht="18.75" customHeight="1">
      <c r="A44" s="13" t="s">
        <v>56</v>
      </c>
      <c r="B44" s="20">
        <f>ROUND(-B9*$D$3,2)</f>
        <v>-120798.2</v>
      </c>
      <c r="C44" s="20">
        <f>ROUND(-C9*$D$3,2)</f>
        <v>-115774.6</v>
      </c>
      <c r="D44" s="20">
        <f>ROUND(-D9*$D$3,2)</f>
        <v>-94490.8</v>
      </c>
      <c r="E44" s="20">
        <f>ROUND(-E9*$D$3,2)</f>
        <v>-13410.2</v>
      </c>
      <c r="F44" s="20">
        <f aca="true" t="shared" si="18" ref="F44:N44">ROUND(-F9*$D$3,2)</f>
        <v>-81247.8</v>
      </c>
      <c r="G44" s="20">
        <f t="shared" si="18"/>
        <v>-136993.8</v>
      </c>
      <c r="H44" s="20">
        <f t="shared" si="18"/>
        <v>-112008.8</v>
      </c>
      <c r="I44" s="20">
        <f>ROUND(-I9*$D$3,2)</f>
        <v>-31141</v>
      </c>
      <c r="J44" s="20">
        <f>ROUND(-J9*$D$3,2)</f>
        <v>-74624.4</v>
      </c>
      <c r="K44" s="20">
        <f>ROUND(-K9*$D$3,2)</f>
        <v>-91439.4</v>
      </c>
      <c r="L44" s="20">
        <f>ROUND(-L9*$D$3,2)</f>
        <v>-76646</v>
      </c>
      <c r="M44" s="20">
        <f t="shared" si="18"/>
        <v>-41237.6</v>
      </c>
      <c r="N44" s="20">
        <f t="shared" si="18"/>
        <v>-30240.4</v>
      </c>
      <c r="O44" s="46">
        <f t="shared" si="17"/>
        <v>-1020053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262857.7</v>
      </c>
      <c r="C46" s="26">
        <f aca="true" t="shared" si="20" ref="C46:O46">SUM(C47:C57)</f>
        <v>190896.97000000003</v>
      </c>
      <c r="D46" s="26">
        <f t="shared" si="20"/>
        <v>129835.57</v>
      </c>
      <c r="E46" s="26">
        <f t="shared" si="20"/>
        <v>-34129.189999999995</v>
      </c>
      <c r="F46" s="26">
        <f t="shared" si="20"/>
        <v>133557.14</v>
      </c>
      <c r="G46" s="26">
        <f t="shared" si="20"/>
        <v>214906.79</v>
      </c>
      <c r="H46" s="26">
        <f t="shared" si="20"/>
        <v>189545.7</v>
      </c>
      <c r="I46" s="26">
        <f t="shared" si="20"/>
        <v>36676.82</v>
      </c>
      <c r="J46" s="26">
        <f t="shared" si="20"/>
        <v>186049.28000000003</v>
      </c>
      <c r="K46" s="26">
        <f t="shared" si="20"/>
        <v>71998.01999999999</v>
      </c>
      <c r="L46" s="26">
        <f t="shared" si="20"/>
        <v>163587.4</v>
      </c>
      <c r="M46" s="26">
        <f t="shared" si="20"/>
        <v>77288.88</v>
      </c>
      <c r="N46" s="26">
        <f t="shared" si="20"/>
        <v>50175.490000000005</v>
      </c>
      <c r="O46" s="26">
        <f t="shared" si="20"/>
        <v>1673246.5699999998</v>
      </c>
    </row>
    <row r="47" spans="1:26" ht="18.75" customHeight="1">
      <c r="A47" s="13" t="s">
        <v>59</v>
      </c>
      <c r="B47" s="24">
        <v>-30271.92</v>
      </c>
      <c r="C47" s="24">
        <v>-16036.24</v>
      </c>
      <c r="D47" s="24">
        <v>-68134.37</v>
      </c>
      <c r="E47" s="24">
        <v>-71991.45</v>
      </c>
      <c r="F47" s="24">
        <v>-68639.5</v>
      </c>
      <c r="G47" s="24">
        <v>-33674.03</v>
      </c>
      <c r="H47" s="24">
        <v>-12164.43</v>
      </c>
      <c r="I47" s="24">
        <v>-14340.12</v>
      </c>
      <c r="J47" s="24">
        <v>-44834.95</v>
      </c>
      <c r="K47" s="24">
        <v>-114068.22</v>
      </c>
      <c r="L47" s="24">
        <v>-60165.26</v>
      </c>
      <c r="M47" s="24">
        <v>-25523.26</v>
      </c>
      <c r="N47" s="24">
        <v>-8751.31</v>
      </c>
      <c r="O47" s="24">
        <f t="shared" si="17"/>
        <v>-568595.06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108</v>
      </c>
      <c r="B54" s="24">
        <f>54936.19+238193.43</f>
        <v>293129.62</v>
      </c>
      <c r="C54" s="24">
        <f>59807.64+147125.57</f>
        <v>206933.21000000002</v>
      </c>
      <c r="D54" s="24">
        <f>198469.94</f>
        <v>198469.94</v>
      </c>
      <c r="E54" s="24">
        <v>37862.26</v>
      </c>
      <c r="F54" s="24">
        <v>202696.64</v>
      </c>
      <c r="G54" s="24">
        <v>249080.82</v>
      </c>
      <c r="H54" s="24">
        <v>202210.13</v>
      </c>
      <c r="I54" s="24">
        <v>55516.94</v>
      </c>
      <c r="J54" s="24">
        <v>230884.23</v>
      </c>
      <c r="K54" s="24">
        <v>186066.24</v>
      </c>
      <c r="L54" s="24">
        <v>223752.66</v>
      </c>
      <c r="M54" s="24">
        <v>102812.14</v>
      </c>
      <c r="N54" s="24">
        <v>58926.8</v>
      </c>
      <c r="O54" s="24">
        <f t="shared" si="17"/>
        <v>2248341.63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1141428.60988386</v>
      </c>
      <c r="C61" s="29">
        <f t="shared" si="21"/>
        <v>779821.6523285001</v>
      </c>
      <c r="D61" s="29">
        <f t="shared" si="21"/>
        <v>735185.9775547001</v>
      </c>
      <c r="E61" s="29">
        <f t="shared" si="21"/>
        <v>96808.82291519998</v>
      </c>
      <c r="F61" s="29">
        <f t="shared" si="21"/>
        <v>744555.92810245</v>
      </c>
      <c r="G61" s="29">
        <f t="shared" si="21"/>
        <v>934822.3148</v>
      </c>
      <c r="H61" s="29">
        <f t="shared" si="21"/>
        <v>771205.7795</v>
      </c>
      <c r="I61" s="29">
        <f t="shared" si="21"/>
        <v>194086.80893159998</v>
      </c>
      <c r="J61" s="29">
        <f>+J36+J42</f>
        <v>912461.835779</v>
      </c>
      <c r="K61" s="29">
        <f>+K36+K42</f>
        <v>634919.1938591</v>
      </c>
      <c r="L61" s="29">
        <f>+L36+L42</f>
        <v>864833.7457504</v>
      </c>
      <c r="M61" s="29">
        <f t="shared" si="21"/>
        <v>374212.71147832996</v>
      </c>
      <c r="N61" s="29">
        <f t="shared" si="21"/>
        <v>240773.52523056002</v>
      </c>
      <c r="O61" s="29">
        <f>SUM(B61:N61)</f>
        <v>8425116.906113701</v>
      </c>
      <c r="P61"/>
      <c r="Q61" s="77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1141428.6</v>
      </c>
      <c r="C64" s="36">
        <f aca="true" t="shared" si="22" ref="C64:N64">SUM(C65:C78)</f>
        <v>779821.65</v>
      </c>
      <c r="D64" s="36">
        <f t="shared" si="22"/>
        <v>735185.98</v>
      </c>
      <c r="E64" s="36">
        <f t="shared" si="22"/>
        <v>96808.83</v>
      </c>
      <c r="F64" s="36">
        <f t="shared" si="22"/>
        <v>744555.93</v>
      </c>
      <c r="G64" s="36">
        <f t="shared" si="22"/>
        <v>934822.31</v>
      </c>
      <c r="H64" s="36">
        <f t="shared" si="22"/>
        <v>771205.78</v>
      </c>
      <c r="I64" s="36">
        <f t="shared" si="22"/>
        <v>194086.8</v>
      </c>
      <c r="J64" s="36">
        <f t="shared" si="22"/>
        <v>912461.84</v>
      </c>
      <c r="K64" s="36">
        <f t="shared" si="22"/>
        <v>634919.1900000001</v>
      </c>
      <c r="L64" s="36">
        <f t="shared" si="22"/>
        <v>864833.75</v>
      </c>
      <c r="M64" s="36">
        <f t="shared" si="22"/>
        <v>374212.72000000003</v>
      </c>
      <c r="N64" s="36">
        <f t="shared" si="22"/>
        <v>240773.53</v>
      </c>
      <c r="O64" s="29">
        <f>SUM(O65:O78)</f>
        <v>8425116.91</v>
      </c>
    </row>
    <row r="65" spans="1:16" ht="18.75" customHeight="1">
      <c r="A65" s="17" t="s">
        <v>70</v>
      </c>
      <c r="B65" s="36">
        <f>217789.08+1151.8</f>
        <v>218940.87999999998</v>
      </c>
      <c r="C65" s="36">
        <f>230795.88+1169.01</f>
        <v>231964.89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450905.77</v>
      </c>
      <c r="P65"/>
    </row>
    <row r="66" spans="1:16" ht="18.75" customHeight="1">
      <c r="A66" s="17" t="s">
        <v>71</v>
      </c>
      <c r="B66" s="36">
        <f>918980.68+3507.04</f>
        <v>922487.7200000001</v>
      </c>
      <c r="C66" s="36">
        <f>545002.74+2854.02</f>
        <v>547856.76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1470344.48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f>724999.13+10186.85</f>
        <v>735185.98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735185.98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f>96808.83</f>
        <v>96808.83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96808.83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f>744555.93</f>
        <v>744555.93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744555.93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930730.79+4091.52</f>
        <v>934822.31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934822.31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767698.74+3507.04</f>
        <v>771205.78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771205.78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194086.8</f>
        <v>194086.8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194086.8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907819.96+4641.88</f>
        <v>912461.84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912461.84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631412.28+3506.91</f>
        <v>634919.1900000001</v>
      </c>
      <c r="L74" s="35">
        <v>0</v>
      </c>
      <c r="M74" s="35">
        <v>0</v>
      </c>
      <c r="N74" s="35">
        <v>0</v>
      </c>
      <c r="O74" s="29">
        <f t="shared" si="23"/>
        <v>634919.1900000001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860775.49+4058.26</f>
        <v>864833.75</v>
      </c>
      <c r="M75" s="35">
        <v>0</v>
      </c>
      <c r="N75" s="61">
        <v>0</v>
      </c>
      <c r="O75" s="26">
        <f t="shared" si="23"/>
        <v>864833.75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371874.78+2337.94</f>
        <v>374212.72000000003</v>
      </c>
      <c r="N76" s="35">
        <v>0</v>
      </c>
      <c r="O76" s="29">
        <f t="shared" si="23"/>
        <v>374212.72000000003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240773.53</f>
        <v>240773.53</v>
      </c>
      <c r="O77" s="26">
        <f t="shared" si="23"/>
        <v>240773.53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107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2.3406053742681996</v>
      </c>
      <c r="C82" s="44">
        <v>2.2870311986645886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2.039009858884807</v>
      </c>
      <c r="C83" s="44">
        <v>1.9245364014062003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1.8685060108121512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2.599557212851174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2.1817541361422865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1.7302010034469397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2.0351132156979537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1.9919181572777787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1.9766323966667079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2.226381415486579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2.1286078168850744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2.5282011840483767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2.475739456178294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9.5" customHeight="1">
      <c r="A96" s="70" t="s">
        <v>110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19.5" customHeight="1">
      <c r="A97" s="1" t="s">
        <v>109</v>
      </c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2018-01-03T12:40:41Z</dcterms:modified>
  <cp:category/>
  <cp:version/>
  <cp:contentType/>
  <cp:contentStatus/>
</cp:coreProperties>
</file>