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<sst xmlns="http://schemas.openxmlformats.org/spreadsheetml/2006/main" count="116" uniqueCount="114">
  <si>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</si>
  <si>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</si>
  <si>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</si>
  <si>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</si>
  <si>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</si>
  <si>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</si>
  <si>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</si>
  <si>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</si>
  <si>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</si>
  <si>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</si>
  <si>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</si>
  <si>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</si>
  <si>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</si>
  <si>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</si>
  <si>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</si>
  <si>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</si>
  <si>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</si>
  <si>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</si>
  <si>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</si>
  <si>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</si>
  <si>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</si>
  <si>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</si>
  <si>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</si>
  <si>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</si>
  <si>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</si>
  <si>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</si>
  <si>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</si>
  <si>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</si>
  <si>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</si>
  <si>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</si>
  <si>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</si>
  <si>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</si>
  <si>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</si>
  <si>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</si>
  <si>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</si>
  <si>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</si>
  <si>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</si>
  <si>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</si>
  <si>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</si>
  <si>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</si>
  <si>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</si>
  <si>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</si>
  <si>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</si>
  <si>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</si>
  <si>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</si>
  <si>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</si>
  <si>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</si>
  <si>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</si>
  <si>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</si>
  <si>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</si>
  <si>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</si>
  <si>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</si>
  <si>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</si>
  <si>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</si>
  <si>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</si>
  <si>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</si>
  <si>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</si>
  <si>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</si>
  <si>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</si>
  <si>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</si>
  <si>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</si>
  <si>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</si>
  <si>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</si>
  <si>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</si>
  <si>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</si>
  <si>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</si>
  <si>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</si>
  <si>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</si>
  <si>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</si>
  <si>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</si>
  <si>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</si>
  <si>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</si>
  <si>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</si>
  <si>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</si>
  <si>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</si>
  <si>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</si>
  <si>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</si>
  <si>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</si>
  <si>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</si>
  <si>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</si>
  <si>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</si>
  <si>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</si>
  <si>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</si>
  <si>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</si>
  <si>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</si>
  <si>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</si>
  <si>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</si>
  <si>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</si>
  <si>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</si>
  <si>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</si>
  <si>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</si>
  <si>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</si>
  <si>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</si>
  <si>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</si>
  <si>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</si>
  <si>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</si>
  <si>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</si>
  <si>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</si>
  <si>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</si>
  <si>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</si>
  <si>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>Nota:</t>
  </si>
  <si>
    <t>Movebuss Soluções em Mobilidde Urbana Ltda</t>
  </si>
  <si>
    <t>OPERAÇÃO 18/12/17 - VENCIMENTO 26/12/17</t>
  </si>
  <si>
    <r>
      <t>5.2.8. Ajuste de Remuneração Previsto Contratualmente</t>
    </r>
    <r>
      <rPr>
        <vertAlign val="superscript"/>
        <sz val="12"/>
        <rFont val="Calibri"/>
        <family val="2"/>
      </rPr>
      <t>(1)</t>
    </r>
  </si>
  <si>
    <r>
      <t>5.2.9. Ajuste de Remuneração Previsto Contratualmente  Ar-condicionado (-)</t>
    </r>
    <r>
      <rPr>
        <vertAlign val="superscript"/>
        <sz val="12"/>
        <rFont val="Calibri"/>
        <family val="2"/>
      </rPr>
      <t>(2)</t>
    </r>
  </si>
  <si>
    <r>
      <t>5.2.9. Ajuste de Remuneração Previsto Contratualmente  Ar-condicionado  (+)</t>
    </r>
    <r>
      <rPr>
        <vertAlign val="superscript"/>
        <sz val="12"/>
        <rFont val="Calibri"/>
        <family val="2"/>
      </rPr>
      <t>(2)</t>
    </r>
  </si>
  <si>
    <r>
      <t>5.2.10. Revisão do Ajuste de Remuneração Previsto Contratualmente</t>
    </r>
    <r>
      <rPr>
        <vertAlign val="superscript"/>
        <sz val="12"/>
        <rFont val="Calibri"/>
        <family val="2"/>
      </rPr>
      <t>(3)</t>
    </r>
  </si>
  <si>
    <r>
      <t>5.3. Revisão de Remuneração pelo Transporte Coletivo</t>
    </r>
    <r>
      <rPr>
        <vertAlign val="superscript"/>
        <sz val="12"/>
        <color indexed="8"/>
        <rFont val="Calibri"/>
        <family val="2"/>
      </rPr>
      <t>(4)</t>
    </r>
  </si>
  <si>
    <r>
      <t>8. Tarifa de Remuneração por Passageiro</t>
    </r>
    <r>
      <rPr>
        <vertAlign val="superscript"/>
        <sz val="12"/>
        <color indexed="8"/>
        <rFont val="Calibri"/>
        <family val="2"/>
      </rPr>
      <t>(5)</t>
    </r>
  </si>
  <si>
    <t>(5) Tarifa de remuneração de cada empresa considerando o  reequilibrio interno estabelecido e informado pelo consórcio. Não consideram os acertos financeiros previstos no item 7.</t>
  </si>
  <si>
    <t>(1) Ajuste de remuneração, previsto contratualmente, período de 25/10 a 23/11/17, parcela 17/19.</t>
  </si>
  <si>
    <t>(2) Revisão ar-condicionado, período de 04/05 a 24/08/17.</t>
  </si>
  <si>
    <t>(3) Revisão ajuste de remuneração, período de 04/05 a 24/08/17.</t>
  </si>
  <si>
    <t>(4) Revisão de passageiros transportados, período de 15/05 a 04/08/17, total de 290.026 passageiros.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</si>
</sst>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vertAlign val="superscript"/>
      <sz val="12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left" vertical="center" indent="1"/>
    </xf>
    <xf numFmtId="0" fontId="4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4" fillId="0" borderId="12" xfId="0" applyFont="1" applyFill="1" applyBorder="1" applyAlignment="1">
      <alignment horizontal="left" vertical="center" indent="1"/>
    </xf>
    <xf numFmtId="172" fontId="44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4" fillId="0" borderId="10" xfId="52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indent="3"/>
    </xf>
    <xf numFmtId="172" fontId="44" fillId="0" borderId="10" xfId="52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4" fillId="0" borderId="10" xfId="0" applyFont="1" applyFill="1" applyBorder="1" applyAlignment="1">
      <alignment horizontal="left" vertical="center" indent="2"/>
    </xf>
    <xf numFmtId="172" fontId="44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52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horizontal="center" vertical="center"/>
    </xf>
    <xf numFmtId="173" fontId="44" fillId="0" borderId="10" xfId="52" applyNumberFormat="1" applyFont="1" applyFill="1" applyBorder="1" applyAlignment="1">
      <alignment vertical="center"/>
    </xf>
    <xf numFmtId="174" fontId="44" fillId="0" borderId="10" xfId="45" applyNumberFormat="1" applyFont="1" applyFill="1" applyBorder="1" applyAlignment="1">
      <alignment horizontal="center" vertical="center"/>
    </xf>
    <xf numFmtId="171" fontId="44" fillId="0" borderId="10" xfId="45" applyNumberFormat="1" applyFont="1" applyFill="1" applyBorder="1" applyAlignment="1">
      <alignment vertical="center"/>
    </xf>
    <xf numFmtId="170" fontId="44" fillId="0" borderId="10" xfId="45" applyNumberFormat="1" applyFont="1" applyFill="1" applyBorder="1" applyAlignment="1">
      <alignment horizontal="center" vertical="center"/>
    </xf>
    <xf numFmtId="170" fontId="44" fillId="0" borderId="10" xfId="45" applyNumberFormat="1" applyFont="1" applyFill="1" applyBorder="1" applyAlignment="1">
      <alignment vertical="center"/>
    </xf>
    <xf numFmtId="171" fontId="44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4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4" fillId="0" borderId="14" xfId="45" applyFont="1" applyFill="1" applyBorder="1" applyAlignment="1">
      <alignment vertical="center"/>
    </xf>
    <xf numFmtId="0" fontId="44" fillId="0" borderId="14" xfId="0" applyFont="1" applyFill="1" applyBorder="1" applyAlignment="1">
      <alignment horizontal="left" vertical="center" indent="2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Border="1" applyAlignment="1">
      <alignment vertical="center"/>
    </xf>
    <xf numFmtId="0" fontId="44" fillId="0" borderId="12" xfId="0" applyFont="1" applyFill="1" applyBorder="1" applyAlignment="1">
      <alignment horizontal="left" vertical="center" indent="2"/>
    </xf>
    <xf numFmtId="171" fontId="44" fillId="0" borderId="12" xfId="45" applyNumberFormat="1" applyFont="1" applyBorder="1" applyAlignment="1">
      <alignment vertical="center"/>
    </xf>
    <xf numFmtId="171" fontId="44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3" fontId="44" fillId="0" borderId="10" xfId="52" applyNumberFormat="1" applyFont="1" applyBorder="1" applyAlignment="1">
      <alignment vertical="center"/>
    </xf>
    <xf numFmtId="173" fontId="44" fillId="0" borderId="14" xfId="52" applyNumberFormat="1" applyFont="1" applyBorder="1" applyAlignment="1">
      <alignment vertical="center"/>
    </xf>
    <xf numFmtId="171" fontId="44" fillId="0" borderId="10" xfId="52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171" fontId="44" fillId="0" borderId="14" xfId="52" applyFont="1" applyFill="1" applyBorder="1" applyAlignment="1">
      <alignment vertical="center"/>
    </xf>
    <xf numFmtId="173" fontId="44" fillId="0" borderId="14" xfId="52" applyNumberFormat="1" applyFont="1" applyFill="1" applyBorder="1" applyAlignment="1">
      <alignment vertical="center"/>
    </xf>
    <xf numFmtId="170" fontId="44" fillId="0" borderId="14" xfId="45" applyNumberFormat="1" applyFont="1" applyFill="1" applyBorder="1" applyAlignment="1">
      <alignment vertical="center"/>
    </xf>
    <xf numFmtId="44" fontId="44" fillId="0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2"/>
    </xf>
    <xf numFmtId="0" fontId="44" fillId="34" borderId="10" xfId="0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44" fillId="34" borderId="10" xfId="0" applyFont="1" applyFill="1" applyBorder="1" applyAlignment="1">
      <alignment horizontal="left" vertical="center" indent="1"/>
    </xf>
    <xf numFmtId="44" fontId="44" fillId="34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3"/>
    </xf>
    <xf numFmtId="172" fontId="44" fillId="34" borderId="10" xfId="52" applyNumberFormat="1" applyFont="1" applyFill="1" applyBorder="1" applyAlignment="1">
      <alignment vertical="center"/>
    </xf>
    <xf numFmtId="0" fontId="44" fillId="35" borderId="10" xfId="0" applyFont="1" applyFill="1" applyBorder="1" applyAlignment="1">
      <alignment horizontal="left" vertical="center" indent="1"/>
    </xf>
    <xf numFmtId="44" fontId="44" fillId="35" borderId="10" xfId="45" applyFont="1" applyFill="1" applyBorder="1" applyAlignment="1">
      <alignment horizontal="center" vertical="center"/>
    </xf>
    <xf numFmtId="171" fontId="45" fillId="0" borderId="10" xfId="45" applyNumberFormat="1" applyFont="1" applyBorder="1" applyAlignment="1">
      <alignment vertical="center"/>
    </xf>
    <xf numFmtId="44" fontId="45" fillId="0" borderId="10" xfId="45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171" fontId="45" fillId="0" borderId="10" xfId="45" applyNumberFormat="1" applyFont="1" applyFill="1" applyBorder="1" applyAlignment="1">
      <alignment vertical="center"/>
    </xf>
    <xf numFmtId="171" fontId="45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173" fontId="44" fillId="0" borderId="0" xfId="52" applyNumberFormat="1" applyFont="1" applyBorder="1" applyAlignment="1">
      <alignment vertical="center"/>
    </xf>
    <xf numFmtId="173" fontId="44" fillId="0" borderId="0" xfId="52" applyNumberFormat="1" applyFont="1" applyFill="1" applyBorder="1" applyAlignment="1">
      <alignment vertical="center"/>
    </xf>
    <xf numFmtId="0" fontId="44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4" fontId="44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1" t="s">
        <v>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21">
      <c r="A2" s="72" t="s">
        <v>102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3" t="s">
        <v>1</v>
      </c>
      <c r="B4" s="73" t="s">
        <v>38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4" t="s">
        <v>2</v>
      </c>
    </row>
    <row r="5" spans="1:15" ht="42" customHeight="1">
      <c r="A5" s="73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101</v>
      </c>
      <c r="I5" s="4" t="s">
        <v>98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3"/>
    </row>
    <row r="6" spans="1:15" ht="20.25" customHeight="1">
      <c r="A6" s="73"/>
      <c r="B6" s="3" t="s">
        <v>21</v>
      </c>
      <c r="C6" s="3" t="s">
        <v>22</v>
      </c>
      <c r="D6" s="3" t="s">
        <v>23</v>
      </c>
      <c r="E6" s="3" t="s">
        <v>94</v>
      </c>
      <c r="F6" s="3" t="s">
        <v>95</v>
      </c>
      <c r="G6" s="3" t="s">
        <v>96</v>
      </c>
      <c r="H6" s="64" t="s">
        <v>29</v>
      </c>
      <c r="I6" s="64" t="s">
        <v>97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3"/>
    </row>
    <row r="7" spans="1:26" ht="18.75" customHeight="1">
      <c r="A7" s="9" t="s">
        <v>3</v>
      </c>
      <c r="B7" s="10">
        <f>B8+B20+B24</f>
        <v>462019</v>
      </c>
      <c r="C7" s="10">
        <f>C8+C20+C24</f>
        <v>340125</v>
      </c>
      <c r="D7" s="10">
        <f>D8+D20+D24</f>
        <v>351542</v>
      </c>
      <c r="E7" s="10">
        <f>E8+E20+E24</f>
        <v>40391</v>
      </c>
      <c r="F7" s="10">
        <f aca="true" t="shared" si="0" ref="F7:N7">F8+F20+F24</f>
        <v>309223</v>
      </c>
      <c r="G7" s="10">
        <f t="shared" si="0"/>
        <v>454264</v>
      </c>
      <c r="H7" s="10">
        <f>H8+H20+H24</f>
        <v>308640</v>
      </c>
      <c r="I7" s="10">
        <f>I8+I20+I24</f>
        <v>96449</v>
      </c>
      <c r="J7" s="10">
        <f>J8+J20+J24</f>
        <v>384003</v>
      </c>
      <c r="K7" s="10">
        <f>K8+K20+K24</f>
        <v>282255</v>
      </c>
      <c r="L7" s="10">
        <f>L8+L20+L24</f>
        <v>334114</v>
      </c>
      <c r="M7" s="10">
        <f t="shared" si="0"/>
        <v>140276</v>
      </c>
      <c r="N7" s="10">
        <f t="shared" si="0"/>
        <v>86895</v>
      </c>
      <c r="O7" s="10">
        <f>+O8+O20+O24</f>
        <v>3590196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216916</v>
      </c>
      <c r="C8" s="12">
        <f>+C9+C12+C16</f>
        <v>169272</v>
      </c>
      <c r="D8" s="12">
        <f>+D9+D12+D16</f>
        <v>189107</v>
      </c>
      <c r="E8" s="12">
        <f>+E9+E12+E16</f>
        <v>19310</v>
      </c>
      <c r="F8" s="12">
        <f aca="true" t="shared" si="1" ref="F8:N8">+F9+F12+F16</f>
        <v>157363</v>
      </c>
      <c r="G8" s="12">
        <f t="shared" si="1"/>
        <v>232696</v>
      </c>
      <c r="H8" s="12">
        <f>+H9+H12+H16</f>
        <v>150547</v>
      </c>
      <c r="I8" s="12">
        <f>+I9+I12+I16</f>
        <v>48510</v>
      </c>
      <c r="J8" s="12">
        <f>+J9+J12+J16</f>
        <v>195180</v>
      </c>
      <c r="K8" s="12">
        <f>+K9+K12+K16</f>
        <v>142751</v>
      </c>
      <c r="L8" s="12">
        <f>+L9+L12+L16</f>
        <v>158060</v>
      </c>
      <c r="M8" s="12">
        <f t="shared" si="1"/>
        <v>74508</v>
      </c>
      <c r="N8" s="12">
        <f t="shared" si="1"/>
        <v>48162</v>
      </c>
      <c r="O8" s="12">
        <f>SUM(B8:N8)</f>
        <v>1802382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25583</v>
      </c>
      <c r="C9" s="14">
        <v>25222</v>
      </c>
      <c r="D9" s="14">
        <v>19864</v>
      </c>
      <c r="E9" s="14">
        <v>2242</v>
      </c>
      <c r="F9" s="14">
        <v>17005</v>
      </c>
      <c r="G9" s="14">
        <v>27071</v>
      </c>
      <c r="H9" s="14">
        <v>21951</v>
      </c>
      <c r="I9" s="14">
        <v>7214</v>
      </c>
      <c r="J9" s="14">
        <v>16181</v>
      </c>
      <c r="K9" s="14">
        <v>19715</v>
      </c>
      <c r="L9" s="14">
        <v>15855</v>
      </c>
      <c r="M9" s="14">
        <v>9974</v>
      </c>
      <c r="N9" s="14">
        <v>6674</v>
      </c>
      <c r="O9" s="12">
        <f aca="true" t="shared" si="2" ref="O9:O19">SUM(B9:N9)</f>
        <v>214551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25583</v>
      </c>
      <c r="C10" s="14">
        <f>+C9-C11</f>
        <v>25222</v>
      </c>
      <c r="D10" s="14">
        <f>+D9-D11</f>
        <v>19864</v>
      </c>
      <c r="E10" s="14">
        <f>+E9-E11</f>
        <v>2242</v>
      </c>
      <c r="F10" s="14">
        <f aca="true" t="shared" si="3" ref="F10:N10">+F9-F11</f>
        <v>17005</v>
      </c>
      <c r="G10" s="14">
        <f t="shared" si="3"/>
        <v>27071</v>
      </c>
      <c r="H10" s="14">
        <f>+H9-H11</f>
        <v>21951</v>
      </c>
      <c r="I10" s="14">
        <f>+I9-I11</f>
        <v>7214</v>
      </c>
      <c r="J10" s="14">
        <f>+J9-J11</f>
        <v>16181</v>
      </c>
      <c r="K10" s="14">
        <f>+K9-K11</f>
        <v>19715</v>
      </c>
      <c r="L10" s="14">
        <f>+L9-L11</f>
        <v>15855</v>
      </c>
      <c r="M10" s="14">
        <f t="shared" si="3"/>
        <v>9974</v>
      </c>
      <c r="N10" s="14">
        <f t="shared" si="3"/>
        <v>6674</v>
      </c>
      <c r="O10" s="12">
        <f t="shared" si="2"/>
        <v>214551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181528</v>
      </c>
      <c r="C12" s="14">
        <f>C13+C14+C15</f>
        <v>136860</v>
      </c>
      <c r="D12" s="14">
        <f>D13+D14+D15</f>
        <v>161400</v>
      </c>
      <c r="E12" s="14">
        <f>E13+E14+E15</f>
        <v>16400</v>
      </c>
      <c r="F12" s="14">
        <f aca="true" t="shared" si="4" ref="F12:N12">F13+F14+F15</f>
        <v>133602</v>
      </c>
      <c r="G12" s="14">
        <f t="shared" si="4"/>
        <v>194824</v>
      </c>
      <c r="H12" s="14">
        <f>H13+H14+H15</f>
        <v>122257</v>
      </c>
      <c r="I12" s="14">
        <f>I13+I14+I15</f>
        <v>39226</v>
      </c>
      <c r="J12" s="14">
        <f>J13+J14+J15</f>
        <v>169948</v>
      </c>
      <c r="K12" s="14">
        <f>K13+K14+K15</f>
        <v>116940</v>
      </c>
      <c r="L12" s="14">
        <f>L13+L14+L15</f>
        <v>134327</v>
      </c>
      <c r="M12" s="14">
        <f t="shared" si="4"/>
        <v>61638</v>
      </c>
      <c r="N12" s="14">
        <f t="shared" si="4"/>
        <v>39853</v>
      </c>
      <c r="O12" s="12">
        <f t="shared" si="2"/>
        <v>1508803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91707</v>
      </c>
      <c r="C13" s="14">
        <v>70592</v>
      </c>
      <c r="D13" s="14">
        <v>79357</v>
      </c>
      <c r="E13" s="14">
        <v>8668</v>
      </c>
      <c r="F13" s="14">
        <v>66319</v>
      </c>
      <c r="G13" s="14">
        <v>98277</v>
      </c>
      <c r="H13" s="14">
        <v>64321</v>
      </c>
      <c r="I13" s="14">
        <v>20893</v>
      </c>
      <c r="J13" s="14">
        <v>88648</v>
      </c>
      <c r="K13" s="14">
        <v>58938</v>
      </c>
      <c r="L13" s="14">
        <v>67697</v>
      </c>
      <c r="M13" s="14">
        <v>30460</v>
      </c>
      <c r="N13" s="14">
        <v>19162</v>
      </c>
      <c r="O13" s="12">
        <f t="shared" si="2"/>
        <v>765039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86965</v>
      </c>
      <c r="C14" s="14">
        <v>63138</v>
      </c>
      <c r="D14" s="14">
        <v>80250</v>
      </c>
      <c r="E14" s="14">
        <v>7424</v>
      </c>
      <c r="F14" s="14">
        <v>64898</v>
      </c>
      <c r="G14" s="14">
        <v>92097</v>
      </c>
      <c r="H14" s="14">
        <v>55800</v>
      </c>
      <c r="I14" s="14">
        <v>17526</v>
      </c>
      <c r="J14" s="14">
        <v>79544</v>
      </c>
      <c r="K14" s="14">
        <v>55983</v>
      </c>
      <c r="L14" s="14">
        <v>64935</v>
      </c>
      <c r="M14" s="14">
        <v>30100</v>
      </c>
      <c r="N14" s="14">
        <v>20070</v>
      </c>
      <c r="O14" s="12">
        <f t="shared" si="2"/>
        <v>718730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2856</v>
      </c>
      <c r="C15" s="14">
        <v>3130</v>
      </c>
      <c r="D15" s="14">
        <v>1793</v>
      </c>
      <c r="E15" s="14">
        <v>308</v>
      </c>
      <c r="F15" s="14">
        <v>2385</v>
      </c>
      <c r="G15" s="14">
        <v>4450</v>
      </c>
      <c r="H15" s="14">
        <v>2136</v>
      </c>
      <c r="I15" s="14">
        <v>807</v>
      </c>
      <c r="J15" s="14">
        <v>1756</v>
      </c>
      <c r="K15" s="14">
        <v>2019</v>
      </c>
      <c r="L15" s="14">
        <v>1695</v>
      </c>
      <c r="M15" s="14">
        <v>1078</v>
      </c>
      <c r="N15" s="14">
        <v>621</v>
      </c>
      <c r="O15" s="12">
        <f t="shared" si="2"/>
        <v>25034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9805</v>
      </c>
      <c r="C16" s="14">
        <f>C17+C18+C19</f>
        <v>7190</v>
      </c>
      <c r="D16" s="14">
        <f>D17+D18+D19</f>
        <v>7843</v>
      </c>
      <c r="E16" s="14">
        <f>E17+E18+E19</f>
        <v>668</v>
      </c>
      <c r="F16" s="14">
        <f aca="true" t="shared" si="5" ref="F16:N16">F17+F18+F19</f>
        <v>6756</v>
      </c>
      <c r="G16" s="14">
        <f t="shared" si="5"/>
        <v>10801</v>
      </c>
      <c r="H16" s="14">
        <f>H17+H18+H19</f>
        <v>6339</v>
      </c>
      <c r="I16" s="14">
        <f>I17+I18+I19</f>
        <v>2070</v>
      </c>
      <c r="J16" s="14">
        <f>J17+J18+J19</f>
        <v>9051</v>
      </c>
      <c r="K16" s="14">
        <f>K17+K18+K19</f>
        <v>6096</v>
      </c>
      <c r="L16" s="14">
        <f>L17+L18+L19</f>
        <v>7878</v>
      </c>
      <c r="M16" s="14">
        <f t="shared" si="5"/>
        <v>2896</v>
      </c>
      <c r="N16" s="14">
        <f t="shared" si="5"/>
        <v>1635</v>
      </c>
      <c r="O16" s="12">
        <f t="shared" si="2"/>
        <v>79028</v>
      </c>
    </row>
    <row r="17" spans="1:26" ht="18.75" customHeight="1">
      <c r="A17" s="15" t="s">
        <v>16</v>
      </c>
      <c r="B17" s="14">
        <v>9745</v>
      </c>
      <c r="C17" s="14">
        <v>7142</v>
      </c>
      <c r="D17" s="14">
        <v>7814</v>
      </c>
      <c r="E17" s="14">
        <v>663</v>
      </c>
      <c r="F17" s="14">
        <v>6727</v>
      </c>
      <c r="G17" s="14">
        <v>10760</v>
      </c>
      <c r="H17" s="14">
        <v>6298</v>
      </c>
      <c r="I17" s="14">
        <v>2059</v>
      </c>
      <c r="J17" s="14">
        <v>9004</v>
      </c>
      <c r="K17" s="14">
        <v>6053</v>
      </c>
      <c r="L17" s="14">
        <v>7825</v>
      </c>
      <c r="M17" s="14">
        <v>2881</v>
      </c>
      <c r="N17" s="14">
        <v>1626</v>
      </c>
      <c r="O17" s="12">
        <f t="shared" si="2"/>
        <v>78597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55</v>
      </c>
      <c r="C18" s="14">
        <v>44</v>
      </c>
      <c r="D18" s="14">
        <v>26</v>
      </c>
      <c r="E18" s="14">
        <v>5</v>
      </c>
      <c r="F18" s="14">
        <v>27</v>
      </c>
      <c r="G18" s="14">
        <v>34</v>
      </c>
      <c r="H18" s="14">
        <v>36</v>
      </c>
      <c r="I18" s="14">
        <v>10</v>
      </c>
      <c r="J18" s="14">
        <v>31</v>
      </c>
      <c r="K18" s="14">
        <v>42</v>
      </c>
      <c r="L18" s="14">
        <v>49</v>
      </c>
      <c r="M18" s="14">
        <v>15</v>
      </c>
      <c r="N18" s="14">
        <v>8</v>
      </c>
      <c r="O18" s="12">
        <f t="shared" si="2"/>
        <v>382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5</v>
      </c>
      <c r="C19" s="14">
        <v>4</v>
      </c>
      <c r="D19" s="14">
        <v>3</v>
      </c>
      <c r="E19" s="14">
        <v>0</v>
      </c>
      <c r="F19" s="14">
        <v>2</v>
      </c>
      <c r="G19" s="14">
        <v>7</v>
      </c>
      <c r="H19" s="14">
        <v>5</v>
      </c>
      <c r="I19" s="14">
        <v>1</v>
      </c>
      <c r="J19" s="14">
        <v>16</v>
      </c>
      <c r="K19" s="14">
        <v>1</v>
      </c>
      <c r="L19" s="14">
        <v>4</v>
      </c>
      <c r="M19" s="14">
        <v>0</v>
      </c>
      <c r="N19" s="14">
        <v>1</v>
      </c>
      <c r="O19" s="12">
        <f t="shared" si="2"/>
        <v>49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133482</v>
      </c>
      <c r="C20" s="18">
        <f>C21+C22+C23</f>
        <v>82749</v>
      </c>
      <c r="D20" s="18">
        <f>D21+D22+D23</f>
        <v>76578</v>
      </c>
      <c r="E20" s="18">
        <f>E21+E22+E23</f>
        <v>8768</v>
      </c>
      <c r="F20" s="18">
        <f aca="true" t="shared" si="6" ref="F20:N20">F21+F22+F23</f>
        <v>69992</v>
      </c>
      <c r="G20" s="18">
        <f t="shared" si="6"/>
        <v>102845</v>
      </c>
      <c r="H20" s="18">
        <f>H21+H22+H23</f>
        <v>82491</v>
      </c>
      <c r="I20" s="18">
        <f>I21+I22+I23</f>
        <v>24635</v>
      </c>
      <c r="J20" s="18">
        <f>J21+J22+J23</f>
        <v>105891</v>
      </c>
      <c r="K20" s="18">
        <f>K21+K22+K23</f>
        <v>71072</v>
      </c>
      <c r="L20" s="18">
        <f>L21+L22+L23</f>
        <v>106875</v>
      </c>
      <c r="M20" s="18">
        <f t="shared" si="6"/>
        <v>40980</v>
      </c>
      <c r="N20" s="18">
        <f t="shared" si="6"/>
        <v>24126</v>
      </c>
      <c r="O20" s="12">
        <f aca="true" t="shared" si="7" ref="O20:O26">SUM(B20:N20)</f>
        <v>930484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72871</v>
      </c>
      <c r="C21" s="14">
        <v>47868</v>
      </c>
      <c r="D21" s="14">
        <v>43183</v>
      </c>
      <c r="E21" s="14">
        <v>5338</v>
      </c>
      <c r="F21" s="14">
        <v>39665</v>
      </c>
      <c r="G21" s="14">
        <v>58626</v>
      </c>
      <c r="H21" s="14">
        <v>48525</v>
      </c>
      <c r="I21" s="14">
        <v>14557</v>
      </c>
      <c r="J21" s="14">
        <v>61216</v>
      </c>
      <c r="K21" s="14">
        <v>39715</v>
      </c>
      <c r="L21" s="14">
        <v>58285</v>
      </c>
      <c r="M21" s="14">
        <v>22424</v>
      </c>
      <c r="N21" s="14">
        <v>12948</v>
      </c>
      <c r="O21" s="12">
        <f t="shared" si="7"/>
        <v>525221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59002</v>
      </c>
      <c r="C22" s="14">
        <v>33572</v>
      </c>
      <c r="D22" s="14">
        <v>32706</v>
      </c>
      <c r="E22" s="14">
        <v>3303</v>
      </c>
      <c r="F22" s="14">
        <v>29413</v>
      </c>
      <c r="G22" s="14">
        <v>42574</v>
      </c>
      <c r="H22" s="14">
        <v>33023</v>
      </c>
      <c r="I22" s="14">
        <v>9711</v>
      </c>
      <c r="J22" s="14">
        <v>43770</v>
      </c>
      <c r="K22" s="14">
        <v>30485</v>
      </c>
      <c r="L22" s="14">
        <v>47537</v>
      </c>
      <c r="M22" s="14">
        <v>17984</v>
      </c>
      <c r="N22" s="14">
        <v>10897</v>
      </c>
      <c r="O22" s="12">
        <f t="shared" si="7"/>
        <v>393977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1609</v>
      </c>
      <c r="C23" s="14">
        <v>1309</v>
      </c>
      <c r="D23" s="14">
        <v>689</v>
      </c>
      <c r="E23" s="14">
        <v>127</v>
      </c>
      <c r="F23" s="14">
        <v>914</v>
      </c>
      <c r="G23" s="14">
        <v>1645</v>
      </c>
      <c r="H23" s="14">
        <v>943</v>
      </c>
      <c r="I23" s="14">
        <v>367</v>
      </c>
      <c r="J23" s="14">
        <v>905</v>
      </c>
      <c r="K23" s="14">
        <v>872</v>
      </c>
      <c r="L23" s="14">
        <v>1053</v>
      </c>
      <c r="M23" s="14">
        <v>572</v>
      </c>
      <c r="N23" s="14">
        <v>281</v>
      </c>
      <c r="O23" s="12">
        <f t="shared" si="7"/>
        <v>11286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111621</v>
      </c>
      <c r="C24" s="14">
        <f>C25+C26</f>
        <v>88104</v>
      </c>
      <c r="D24" s="14">
        <f>D25+D26</f>
        <v>85857</v>
      </c>
      <c r="E24" s="14">
        <f>E25+E26</f>
        <v>12313</v>
      </c>
      <c r="F24" s="14">
        <f aca="true" t="shared" si="8" ref="F24:N24">F25+F26</f>
        <v>81868</v>
      </c>
      <c r="G24" s="14">
        <f t="shared" si="8"/>
        <v>118723</v>
      </c>
      <c r="H24" s="14">
        <f>H25+H26</f>
        <v>75602</v>
      </c>
      <c r="I24" s="14">
        <f>I25+I26</f>
        <v>23304</v>
      </c>
      <c r="J24" s="14">
        <f>J25+J26</f>
        <v>82932</v>
      </c>
      <c r="K24" s="14">
        <f>K25+K26</f>
        <v>68432</v>
      </c>
      <c r="L24" s="14">
        <f>L25+L26</f>
        <v>69179</v>
      </c>
      <c r="M24" s="14">
        <f t="shared" si="8"/>
        <v>24788</v>
      </c>
      <c r="N24" s="14">
        <f t="shared" si="8"/>
        <v>14607</v>
      </c>
      <c r="O24" s="12">
        <f t="shared" si="7"/>
        <v>857330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67081</v>
      </c>
      <c r="C25" s="14">
        <v>59119</v>
      </c>
      <c r="D25" s="14">
        <v>54551</v>
      </c>
      <c r="E25" s="14">
        <v>8777</v>
      </c>
      <c r="F25" s="14">
        <v>55037</v>
      </c>
      <c r="G25" s="14">
        <v>81579</v>
      </c>
      <c r="H25" s="14">
        <v>52451</v>
      </c>
      <c r="I25" s="14">
        <v>16779</v>
      </c>
      <c r="J25" s="14">
        <v>50554</v>
      </c>
      <c r="K25" s="14">
        <v>44919</v>
      </c>
      <c r="L25" s="14">
        <v>43637</v>
      </c>
      <c r="M25" s="14">
        <v>14994</v>
      </c>
      <c r="N25" s="14">
        <v>8264</v>
      </c>
      <c r="O25" s="12">
        <f t="shared" si="7"/>
        <v>557742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44540</v>
      </c>
      <c r="C26" s="14">
        <v>28985</v>
      </c>
      <c r="D26" s="14">
        <v>31306</v>
      </c>
      <c r="E26" s="14">
        <v>3536</v>
      </c>
      <c r="F26" s="14">
        <v>26831</v>
      </c>
      <c r="G26" s="14">
        <v>37144</v>
      </c>
      <c r="H26" s="14">
        <v>23151</v>
      </c>
      <c r="I26" s="14">
        <v>6525</v>
      </c>
      <c r="J26" s="14">
        <v>32378</v>
      </c>
      <c r="K26" s="14">
        <v>23513</v>
      </c>
      <c r="L26" s="14">
        <v>25542</v>
      </c>
      <c r="M26" s="14">
        <v>9794</v>
      </c>
      <c r="N26" s="14">
        <v>6343</v>
      </c>
      <c r="O26" s="12">
        <f t="shared" si="7"/>
        <v>299588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2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0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3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</row>
    <row r="32" spans="1:15" ht="18.75" customHeight="1">
      <c r="A32" s="53" t="s">
        <v>46</v>
      </c>
      <c r="B32" s="54">
        <f>B33*B34</f>
        <v>3257.0800000000004</v>
      </c>
      <c r="C32" s="54">
        <f aca="true" t="shared" si="10" ref="C32:N32">C33*C34</f>
        <v>2392.52</v>
      </c>
      <c r="D32" s="54">
        <f t="shared" si="10"/>
        <v>2161.4</v>
      </c>
      <c r="E32" s="54">
        <f t="shared" si="10"/>
        <v>646.2800000000001</v>
      </c>
      <c r="F32" s="54">
        <f t="shared" si="10"/>
        <v>2161.4</v>
      </c>
      <c r="G32" s="54">
        <f t="shared" si="10"/>
        <v>2662.1600000000003</v>
      </c>
      <c r="H32" s="54">
        <f t="shared" si="10"/>
        <v>2242.7200000000003</v>
      </c>
      <c r="I32" s="54">
        <f t="shared" si="10"/>
        <v>654.84</v>
      </c>
      <c r="J32" s="54">
        <f>J33*J34</f>
        <v>2546.6000000000004</v>
      </c>
      <c r="K32" s="54">
        <f>K33*K34</f>
        <v>2118.6</v>
      </c>
      <c r="L32" s="54">
        <f>L33*L34</f>
        <v>2602.2400000000002</v>
      </c>
      <c r="M32" s="54">
        <f t="shared" si="10"/>
        <v>1271.16</v>
      </c>
      <c r="N32" s="54">
        <f t="shared" si="10"/>
        <v>719.0400000000001</v>
      </c>
      <c r="O32" s="25">
        <f>SUM(B32:N32)</f>
        <v>25436.04</v>
      </c>
    </row>
    <row r="33" spans="1:26" ht="18.75" customHeight="1">
      <c r="A33" s="50" t="s">
        <v>47</v>
      </c>
      <c r="B33" s="56">
        <v>761</v>
      </c>
      <c r="C33" s="56">
        <v>559</v>
      </c>
      <c r="D33" s="56">
        <v>505</v>
      </c>
      <c r="E33" s="56">
        <v>151</v>
      </c>
      <c r="F33" s="56">
        <v>505</v>
      </c>
      <c r="G33" s="56">
        <v>622</v>
      </c>
      <c r="H33" s="56">
        <v>524</v>
      </c>
      <c r="I33" s="56">
        <v>153</v>
      </c>
      <c r="J33" s="56">
        <v>595</v>
      </c>
      <c r="K33" s="56">
        <v>495</v>
      </c>
      <c r="L33" s="56">
        <v>608</v>
      </c>
      <c r="M33" s="56">
        <v>297</v>
      </c>
      <c r="N33" s="56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0" t="s">
        <v>48</v>
      </c>
      <c r="B34" s="52">
        <v>4.28</v>
      </c>
      <c r="C34" s="52">
        <v>4.28</v>
      </c>
      <c r="D34" s="52">
        <v>4.28</v>
      </c>
      <c r="E34" s="52">
        <v>4.28</v>
      </c>
      <c r="F34" s="52">
        <v>4.28</v>
      </c>
      <c r="G34" s="52">
        <v>4.28</v>
      </c>
      <c r="H34" s="52">
        <v>4.28</v>
      </c>
      <c r="I34" s="52">
        <v>4.28</v>
      </c>
      <c r="J34" s="52">
        <v>4.28</v>
      </c>
      <c r="K34" s="52">
        <v>4.28</v>
      </c>
      <c r="L34" s="52">
        <v>4.28</v>
      </c>
      <c r="M34" s="52">
        <v>4.28</v>
      </c>
      <c r="N34" s="52">
        <v>4.28</v>
      </c>
      <c r="O34" s="52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</row>
    <row r="36" spans="1:15" ht="18.75" customHeight="1">
      <c r="A36" s="57" t="s">
        <v>49</v>
      </c>
      <c r="B36" s="58">
        <f>B37+B38+B39+B40</f>
        <v>970165.41392374</v>
      </c>
      <c r="C36" s="58">
        <f aca="true" t="shared" si="11" ref="C36:N36">C37+C38+C39+C40</f>
        <v>690791.4363124999</v>
      </c>
      <c r="D36" s="58">
        <f t="shared" si="11"/>
        <v>667147.9738771</v>
      </c>
      <c r="E36" s="58">
        <f t="shared" si="11"/>
        <v>105174.89209439998</v>
      </c>
      <c r="F36" s="58">
        <f t="shared" si="11"/>
        <v>674703.50552715</v>
      </c>
      <c r="G36" s="58">
        <f t="shared" si="11"/>
        <v>790268.2272000001</v>
      </c>
      <c r="H36" s="58">
        <f t="shared" si="11"/>
        <v>631826</v>
      </c>
      <c r="I36" s="58">
        <f>I37+I38+I39+I40</f>
        <v>192106.1242898</v>
      </c>
      <c r="J36" s="58">
        <f>J37+J38+J39+J40</f>
        <v>763794.1221354</v>
      </c>
      <c r="K36" s="58">
        <f>K37+K38+K39+K40</f>
        <v>631987.2618465</v>
      </c>
      <c r="L36" s="58">
        <f>L37+L38+L39+L40</f>
        <v>715466.56511264</v>
      </c>
      <c r="M36" s="58">
        <f t="shared" si="11"/>
        <v>356912.64247468</v>
      </c>
      <c r="N36" s="58">
        <f t="shared" si="11"/>
        <v>215147.9684712</v>
      </c>
      <c r="O36" s="58">
        <f>O37+O38+O39+O40</f>
        <v>7405492.13326511</v>
      </c>
    </row>
    <row r="37" spans="1:15" ht="18.75" customHeight="1">
      <c r="A37" s="55" t="s">
        <v>50</v>
      </c>
      <c r="B37" s="52">
        <f aca="true" t="shared" si="12" ref="B37:N37">B29*B7</f>
        <v>965111.4891000001</v>
      </c>
      <c r="C37" s="52">
        <f t="shared" si="12"/>
        <v>686372.2499999999</v>
      </c>
      <c r="D37" s="52">
        <f t="shared" si="12"/>
        <v>656750.7644</v>
      </c>
      <c r="E37" s="52">
        <f t="shared" si="12"/>
        <v>104782.33219999999</v>
      </c>
      <c r="F37" s="52">
        <f t="shared" si="12"/>
        <v>674508.1298999999</v>
      </c>
      <c r="G37" s="52">
        <f t="shared" si="12"/>
        <v>785831.2936</v>
      </c>
      <c r="H37" s="52">
        <f t="shared" si="12"/>
        <v>627804.624</v>
      </c>
      <c r="I37" s="52">
        <f>I29*I7</f>
        <v>191991.3794</v>
      </c>
      <c r="J37" s="52">
        <f>J29*J7</f>
        <v>758789.928</v>
      </c>
      <c r="K37" s="52">
        <f>K29*K7</f>
        <v>628158.5025</v>
      </c>
      <c r="L37" s="52">
        <f>L29*L7</f>
        <v>710894.3578</v>
      </c>
      <c r="M37" s="52">
        <f t="shared" si="12"/>
        <v>354337.176</v>
      </c>
      <c r="N37" s="52">
        <f t="shared" si="12"/>
        <v>215065.125</v>
      </c>
      <c r="O37" s="54">
        <f>SUM(B37:N37)</f>
        <v>7360397.3519</v>
      </c>
    </row>
    <row r="38" spans="1:15" ht="18.75" customHeight="1">
      <c r="A38" s="55" t="s">
        <v>51</v>
      </c>
      <c r="B38" s="52">
        <f aca="true" t="shared" si="13" ref="B38:N38">B30*B7</f>
        <v>-2861.99517626</v>
      </c>
      <c r="C38" s="52">
        <f t="shared" si="13"/>
        <v>-1996.3636875</v>
      </c>
      <c r="D38" s="52">
        <f t="shared" si="13"/>
        <v>-1951.0405228999998</v>
      </c>
      <c r="E38" s="52">
        <f t="shared" si="13"/>
        <v>-253.7201056</v>
      </c>
      <c r="F38" s="52">
        <f t="shared" si="13"/>
        <v>-1966.02437285</v>
      </c>
      <c r="G38" s="52">
        <f t="shared" si="13"/>
        <v>-2316.7464</v>
      </c>
      <c r="H38" s="52">
        <f t="shared" si="13"/>
        <v>-1728.384</v>
      </c>
      <c r="I38" s="52">
        <f>I30*I7</f>
        <v>-540.0951102</v>
      </c>
      <c r="J38" s="52">
        <f>J30*J7</f>
        <v>-2184.2858646</v>
      </c>
      <c r="K38" s="52">
        <f>K30*K7</f>
        <v>-1796.7506535</v>
      </c>
      <c r="L38" s="52">
        <f>L30*L7</f>
        <v>-2088.29268736</v>
      </c>
      <c r="M38" s="52">
        <f t="shared" si="13"/>
        <v>-1033.63352532</v>
      </c>
      <c r="N38" s="52">
        <f t="shared" si="13"/>
        <v>-636.1965288</v>
      </c>
      <c r="O38" s="25">
        <f>SUM(B38:N38)</f>
        <v>-21353.52863489</v>
      </c>
    </row>
    <row r="39" spans="1:15" ht="18.75" customHeight="1">
      <c r="A39" s="55" t="s">
        <v>52</v>
      </c>
      <c r="B39" s="52">
        <f aca="true" t="shared" si="14" ref="B39:N39">B32</f>
        <v>3257.0800000000004</v>
      </c>
      <c r="C39" s="52">
        <f t="shared" si="14"/>
        <v>2392.52</v>
      </c>
      <c r="D39" s="52">
        <f t="shared" si="14"/>
        <v>2161.4</v>
      </c>
      <c r="E39" s="52">
        <f t="shared" si="14"/>
        <v>646.2800000000001</v>
      </c>
      <c r="F39" s="52">
        <f t="shared" si="14"/>
        <v>2161.4</v>
      </c>
      <c r="G39" s="52">
        <f t="shared" si="14"/>
        <v>2662.1600000000003</v>
      </c>
      <c r="H39" s="52">
        <f t="shared" si="14"/>
        <v>2242.7200000000003</v>
      </c>
      <c r="I39" s="52">
        <f>I32</f>
        <v>654.84</v>
      </c>
      <c r="J39" s="52">
        <f>J32</f>
        <v>2546.6000000000004</v>
      </c>
      <c r="K39" s="52">
        <f>K32</f>
        <v>2118.6</v>
      </c>
      <c r="L39" s="52">
        <f>L32</f>
        <v>2602.2400000000002</v>
      </c>
      <c r="M39" s="52">
        <f t="shared" si="14"/>
        <v>1271.16</v>
      </c>
      <c r="N39" s="52">
        <f t="shared" si="14"/>
        <v>719.0400000000001</v>
      </c>
      <c r="O39" s="54">
        <f>SUM(B39:N39)</f>
        <v>25436.04</v>
      </c>
    </row>
    <row r="40" spans="1:26" ht="18.75" customHeight="1">
      <c r="A40" s="2" t="s">
        <v>53</v>
      </c>
      <c r="B40" s="52">
        <v>4658.84</v>
      </c>
      <c r="C40" s="52">
        <v>4023.03</v>
      </c>
      <c r="D40" s="52">
        <v>10186.85</v>
      </c>
      <c r="E40" s="52">
        <v>0</v>
      </c>
      <c r="F40" s="52">
        <v>0</v>
      </c>
      <c r="G40" s="52">
        <v>4091.52</v>
      </c>
      <c r="H40" s="52">
        <v>3507.04</v>
      </c>
      <c r="I40" s="52">
        <v>0</v>
      </c>
      <c r="J40" s="52">
        <v>4641.88</v>
      </c>
      <c r="K40" s="52">
        <v>3506.91</v>
      </c>
      <c r="L40" s="52">
        <v>4058.26</v>
      </c>
      <c r="M40" s="52">
        <v>2337.94</v>
      </c>
      <c r="N40" s="52">
        <v>0</v>
      </c>
      <c r="O40" s="54">
        <f>SUM(B40:N40)</f>
        <v>41012.27000000001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49"/>
    </row>
    <row r="42" spans="1:15" ht="18.75" customHeight="1">
      <c r="A42" s="2" t="s">
        <v>54</v>
      </c>
      <c r="B42" s="25">
        <f>+B43+B46+B58+B59</f>
        <v>-170686.69</v>
      </c>
      <c r="C42" s="25">
        <f aca="true" t="shared" si="15" ref="C42:N42">+C43+C46+C58+C59</f>
        <v>-88245.63000000002</v>
      </c>
      <c r="D42" s="25">
        <f t="shared" si="15"/>
        <v>-136621.64</v>
      </c>
      <c r="E42" s="25">
        <f t="shared" si="15"/>
        <v>-5114.490000000005</v>
      </c>
      <c r="F42" s="25">
        <f t="shared" si="15"/>
        <v>-134961.94</v>
      </c>
      <c r="G42" s="25">
        <f t="shared" si="15"/>
        <v>-202887.21000000002</v>
      </c>
      <c r="H42" s="25">
        <f t="shared" si="15"/>
        <v>-142951.31</v>
      </c>
      <c r="I42" s="25">
        <f>+I43+I46+I58+I59</f>
        <v>-44007.02</v>
      </c>
      <c r="J42" s="25">
        <f>+J43+J46+J58+J59</f>
        <v>-113724.69999999998</v>
      </c>
      <c r="K42" s="25">
        <f>+K43+K46+K58+K59</f>
        <v>-102800.94999999998</v>
      </c>
      <c r="L42" s="25">
        <f>+L43+L46+L58+L59</f>
        <v>-105746.02000000002</v>
      </c>
      <c r="M42" s="25">
        <f t="shared" si="15"/>
        <v>-45882.73999999999</v>
      </c>
      <c r="N42" s="25">
        <f t="shared" si="15"/>
        <v>-33473.92</v>
      </c>
      <c r="O42" s="25">
        <f>+O43+O46+O58+O59</f>
        <v>-1327104.26</v>
      </c>
    </row>
    <row r="43" spans="1:15" ht="18.75" customHeight="1">
      <c r="A43" s="17" t="s">
        <v>55</v>
      </c>
      <c r="B43" s="26">
        <f>B44+B45</f>
        <v>-97215.4</v>
      </c>
      <c r="C43" s="26">
        <f>C44+C45</f>
        <v>-95843.6</v>
      </c>
      <c r="D43" s="26">
        <f>D44+D45</f>
        <v>-75483.2</v>
      </c>
      <c r="E43" s="26">
        <f>E44+E45</f>
        <v>-8519.6</v>
      </c>
      <c r="F43" s="26">
        <f aca="true" t="shared" si="16" ref="F43:N43">F44+F45</f>
        <v>-64619</v>
      </c>
      <c r="G43" s="26">
        <f t="shared" si="16"/>
        <v>-102869.8</v>
      </c>
      <c r="H43" s="26">
        <f t="shared" si="16"/>
        <v>-83413.8</v>
      </c>
      <c r="I43" s="26">
        <f>I44+I45</f>
        <v>-27413.2</v>
      </c>
      <c r="J43" s="26">
        <f>J44+J45</f>
        <v>-61487.8</v>
      </c>
      <c r="K43" s="26">
        <f>K44+K45</f>
        <v>-74917</v>
      </c>
      <c r="L43" s="26">
        <f>L44+L45</f>
        <v>-60249</v>
      </c>
      <c r="M43" s="26">
        <f t="shared" si="16"/>
        <v>-37901.2</v>
      </c>
      <c r="N43" s="26">
        <f t="shared" si="16"/>
        <v>-25361.2</v>
      </c>
      <c r="O43" s="25">
        <f aca="true" t="shared" si="17" ref="O43:O59">SUM(B43:N43)</f>
        <v>-815293.7999999999</v>
      </c>
    </row>
    <row r="44" spans="1:26" ht="18.75" customHeight="1">
      <c r="A44" s="13" t="s">
        <v>56</v>
      </c>
      <c r="B44" s="20">
        <f>ROUND(-B9*$D$3,2)</f>
        <v>-97215.4</v>
      </c>
      <c r="C44" s="20">
        <f>ROUND(-C9*$D$3,2)</f>
        <v>-95843.6</v>
      </c>
      <c r="D44" s="20">
        <f>ROUND(-D9*$D$3,2)</f>
        <v>-75483.2</v>
      </c>
      <c r="E44" s="20">
        <f>ROUND(-E9*$D$3,2)</f>
        <v>-8519.6</v>
      </c>
      <c r="F44" s="20">
        <f aca="true" t="shared" si="18" ref="F44:N44">ROUND(-F9*$D$3,2)</f>
        <v>-64619</v>
      </c>
      <c r="G44" s="20">
        <f t="shared" si="18"/>
        <v>-102869.8</v>
      </c>
      <c r="H44" s="20">
        <f t="shared" si="18"/>
        <v>-83413.8</v>
      </c>
      <c r="I44" s="20">
        <f>ROUND(-I9*$D$3,2)</f>
        <v>-27413.2</v>
      </c>
      <c r="J44" s="20">
        <f>ROUND(-J9*$D$3,2)</f>
        <v>-61487.8</v>
      </c>
      <c r="K44" s="20">
        <f>ROUND(-K9*$D$3,2)</f>
        <v>-74917</v>
      </c>
      <c r="L44" s="20">
        <f>ROUND(-L9*$D$3,2)</f>
        <v>-60249</v>
      </c>
      <c r="M44" s="20">
        <f t="shared" si="18"/>
        <v>-37901.2</v>
      </c>
      <c r="N44" s="20">
        <f t="shared" si="18"/>
        <v>-25361.2</v>
      </c>
      <c r="O44" s="44">
        <f t="shared" si="17"/>
        <v>-815293.7999999999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4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-136670.88</v>
      </c>
      <c r="C46" s="26">
        <f aca="true" t="shared" si="20" ref="C46:O46">SUM(C47:C57)</f>
        <v>-98736.3</v>
      </c>
      <c r="D46" s="26">
        <f t="shared" si="20"/>
        <v>-93098.08</v>
      </c>
      <c r="E46" s="26">
        <f t="shared" si="20"/>
        <v>-18621.74</v>
      </c>
      <c r="F46" s="26">
        <f t="shared" si="20"/>
        <v>-92674.16</v>
      </c>
      <c r="G46" s="26">
        <f t="shared" si="20"/>
        <v>-115259.16</v>
      </c>
      <c r="H46" s="26">
        <f t="shared" si="20"/>
        <v>-94741.87</v>
      </c>
      <c r="I46" s="26">
        <f t="shared" si="20"/>
        <v>-31241.01</v>
      </c>
      <c r="J46" s="26">
        <f t="shared" si="20"/>
        <v>-108629.06</v>
      </c>
      <c r="K46" s="26">
        <f t="shared" si="20"/>
        <v>-87184.92</v>
      </c>
      <c r="L46" s="26">
        <f t="shared" si="20"/>
        <v>-104375.14</v>
      </c>
      <c r="M46" s="26">
        <f t="shared" si="20"/>
        <v>-48583.95</v>
      </c>
      <c r="N46" s="26">
        <f t="shared" si="20"/>
        <v>-27926.45</v>
      </c>
      <c r="O46" s="26">
        <f t="shared" si="20"/>
        <v>-1057742.72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-4500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-6500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103</v>
      </c>
      <c r="B54" s="24">
        <v>-33563.51</v>
      </c>
      <c r="C54" s="24">
        <v>-23634.14</v>
      </c>
      <c r="D54" s="24">
        <v>-22895.57</v>
      </c>
      <c r="E54" s="24">
        <v>-4306.26</v>
      </c>
      <c r="F54" s="24">
        <v>-23121.03</v>
      </c>
      <c r="G54" s="24">
        <v>-28521.86</v>
      </c>
      <c r="H54" s="24">
        <v>-23277.51</v>
      </c>
      <c r="I54" s="24">
        <v>-6432.33</v>
      </c>
      <c r="J54" s="24">
        <v>-26579.52</v>
      </c>
      <c r="K54" s="24">
        <v>-21404.16</v>
      </c>
      <c r="L54" s="24">
        <v>-25728</v>
      </c>
      <c r="M54" s="24">
        <v>-11725.01</v>
      </c>
      <c r="N54" s="24">
        <v>-6684.76</v>
      </c>
      <c r="O54" s="24">
        <f t="shared" si="17"/>
        <v>-257873.66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104</v>
      </c>
      <c r="B55" s="24">
        <v>139.51</v>
      </c>
      <c r="C55" s="24">
        <v>0</v>
      </c>
      <c r="D55" s="24">
        <v>269.3</v>
      </c>
      <c r="E55" s="24">
        <v>0</v>
      </c>
      <c r="F55" s="24">
        <v>314.2</v>
      </c>
      <c r="G55" s="24">
        <v>429.5</v>
      </c>
      <c r="H55" s="24">
        <v>186.57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1339.08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105</v>
      </c>
      <c r="B56" s="24">
        <v>0</v>
      </c>
      <c r="C56" s="24">
        <v>-597.3</v>
      </c>
      <c r="D56" s="24">
        <v>0</v>
      </c>
      <c r="E56" s="24">
        <v>-96.88</v>
      </c>
      <c r="F56" s="24">
        <v>0</v>
      </c>
      <c r="G56" s="24">
        <v>0</v>
      </c>
      <c r="H56" s="24">
        <v>0</v>
      </c>
      <c r="I56" s="24">
        <v>-25.83</v>
      </c>
      <c r="J56" s="24">
        <v>-109.64</v>
      </c>
      <c r="K56" s="24">
        <v>-182.25</v>
      </c>
      <c r="L56" s="24">
        <v>-116.55</v>
      </c>
      <c r="M56" s="24">
        <v>-131.23</v>
      </c>
      <c r="N56" s="24">
        <v>-79.4</v>
      </c>
      <c r="O56" s="24">
        <f t="shared" si="17"/>
        <v>-1339.0800000000002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106</v>
      </c>
      <c r="B57" s="24">
        <v>-103246.88</v>
      </c>
      <c r="C57" s="24">
        <v>-74504.86</v>
      </c>
      <c r="D57" s="24">
        <v>-69971.81</v>
      </c>
      <c r="E57" s="24">
        <v>-14218.6</v>
      </c>
      <c r="F57" s="24">
        <v>-69367.33</v>
      </c>
      <c r="G57" s="24">
        <v>-86666.8</v>
      </c>
      <c r="H57" s="24">
        <v>-71150.93</v>
      </c>
      <c r="I57" s="24">
        <v>-20282.85</v>
      </c>
      <c r="J57" s="24">
        <v>-81939.9</v>
      </c>
      <c r="K57" s="24">
        <v>-65598.51</v>
      </c>
      <c r="L57" s="24">
        <v>-78530.59</v>
      </c>
      <c r="M57" s="24">
        <v>-36727.71</v>
      </c>
      <c r="N57" s="24">
        <v>-21162.29</v>
      </c>
      <c r="O57" s="24">
        <f t="shared" si="17"/>
        <v>-793369.0599999999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107</v>
      </c>
      <c r="B58" s="27">
        <v>63199.59</v>
      </c>
      <c r="C58" s="27">
        <v>106334.27</v>
      </c>
      <c r="D58" s="27">
        <v>31959.64</v>
      </c>
      <c r="E58" s="27">
        <v>22026.85</v>
      </c>
      <c r="F58" s="27">
        <v>22331.22</v>
      </c>
      <c r="G58" s="27">
        <v>15241.75</v>
      </c>
      <c r="H58" s="27">
        <f>35204.36</f>
        <v>35204.36</v>
      </c>
      <c r="I58" s="27">
        <v>14647.19</v>
      </c>
      <c r="J58" s="27">
        <v>56392.16</v>
      </c>
      <c r="K58" s="27">
        <v>59300.97</v>
      </c>
      <c r="L58" s="27">
        <v>58878.12</v>
      </c>
      <c r="M58" s="27">
        <v>40602.41</v>
      </c>
      <c r="N58" s="27">
        <v>19813.73</v>
      </c>
      <c r="O58" s="24">
        <f t="shared" si="17"/>
        <v>545932.26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20"/>
    </row>
    <row r="61" spans="1:26" ht="15.75">
      <c r="A61" s="2" t="s">
        <v>67</v>
      </c>
      <c r="B61" s="29">
        <f aca="true" t="shared" si="21" ref="B61:N61">+B36+B42</f>
        <v>799478.72392374</v>
      </c>
      <c r="C61" s="29">
        <f t="shared" si="21"/>
        <v>602545.8063124999</v>
      </c>
      <c r="D61" s="29">
        <f t="shared" si="21"/>
        <v>530526.3338771</v>
      </c>
      <c r="E61" s="29">
        <f t="shared" si="21"/>
        <v>100060.40209439998</v>
      </c>
      <c r="F61" s="29">
        <f t="shared" si="21"/>
        <v>539741.5655271499</v>
      </c>
      <c r="G61" s="29">
        <f t="shared" si="21"/>
        <v>587381.0172000001</v>
      </c>
      <c r="H61" s="29">
        <f t="shared" si="21"/>
        <v>488874.69</v>
      </c>
      <c r="I61" s="29">
        <f t="shared" si="21"/>
        <v>148099.10428980002</v>
      </c>
      <c r="J61" s="29">
        <f>+J36+J42</f>
        <v>650069.4221354</v>
      </c>
      <c r="K61" s="29">
        <f>+K36+K42</f>
        <v>529186.3118465</v>
      </c>
      <c r="L61" s="29">
        <f>+L36+L42</f>
        <v>609720.54511264</v>
      </c>
      <c r="M61" s="29">
        <f t="shared" si="21"/>
        <v>311029.90247468</v>
      </c>
      <c r="N61" s="29">
        <f t="shared" si="21"/>
        <v>181674.0484712</v>
      </c>
      <c r="O61" s="29">
        <f>SUM(B61:N61)</f>
        <v>6078387.87326511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76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6"/>
    </row>
    <row r="63" spans="1:17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Q63" s="77"/>
    </row>
    <row r="64" spans="1:15" ht="18.75" customHeight="1">
      <c r="A64" s="2" t="s">
        <v>68</v>
      </c>
      <c r="B64" s="36">
        <f>SUM(B65:B78)</f>
        <v>799478.72</v>
      </c>
      <c r="C64" s="36">
        <f aca="true" t="shared" si="22" ref="C64:N64">SUM(C65:C78)</f>
        <v>602545.81</v>
      </c>
      <c r="D64" s="36">
        <f t="shared" si="22"/>
        <v>530526.3300000001</v>
      </c>
      <c r="E64" s="36">
        <f t="shared" si="22"/>
        <v>100060.4</v>
      </c>
      <c r="F64" s="36">
        <f t="shared" si="22"/>
        <v>539741.57</v>
      </c>
      <c r="G64" s="36">
        <f t="shared" si="22"/>
        <v>587381.01</v>
      </c>
      <c r="H64" s="36">
        <f t="shared" si="22"/>
        <v>488874.69999999995</v>
      </c>
      <c r="I64" s="36">
        <f t="shared" si="22"/>
        <v>148099.1</v>
      </c>
      <c r="J64" s="36">
        <f t="shared" si="22"/>
        <v>650069.42</v>
      </c>
      <c r="K64" s="36">
        <f t="shared" si="22"/>
        <v>529186.3099999999</v>
      </c>
      <c r="L64" s="36">
        <f t="shared" si="22"/>
        <v>609720.55</v>
      </c>
      <c r="M64" s="36">
        <f t="shared" si="22"/>
        <v>311029.91</v>
      </c>
      <c r="N64" s="36">
        <f t="shared" si="22"/>
        <v>181674.05000000002</v>
      </c>
      <c r="O64" s="29">
        <f>SUM(O65:O78)</f>
        <v>6078387.88</v>
      </c>
    </row>
    <row r="65" spans="1:16" ht="18.75" customHeight="1">
      <c r="A65" s="17" t="s">
        <v>69</v>
      </c>
      <c r="B65" s="36">
        <f>14121.11+140520.88+1151.8</f>
        <v>155793.78999999998</v>
      </c>
      <c r="C65" s="36">
        <f>21903.05+143727.38+1169.01</f>
        <v>166799.44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322593.23</v>
      </c>
      <c r="P65"/>
    </row>
    <row r="66" spans="1:16" ht="18.75" customHeight="1">
      <c r="A66" s="17" t="s">
        <v>70</v>
      </c>
      <c r="B66" s="36">
        <f>591099.41+3507.04+49078.48</f>
        <v>643684.93</v>
      </c>
      <c r="C66" s="36">
        <f>84431.22+348461.13+2854.02</f>
        <v>435746.37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1079431.3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f>31959.64+488379.84+10186.85</f>
        <v>530526.3300000001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530526.3300000001</v>
      </c>
      <c r="Q67"/>
    </row>
    <row r="68" spans="1:18" ht="18.75" customHeight="1">
      <c r="A68" s="17" t="s">
        <v>72</v>
      </c>
      <c r="B68" s="35">
        <v>0</v>
      </c>
      <c r="C68" s="35">
        <v>0</v>
      </c>
      <c r="D68" s="35">
        <v>0</v>
      </c>
      <c r="E68" s="26">
        <f>22026.85+78033.55</f>
        <v>100060.4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100060.4</v>
      </c>
      <c r="R68"/>
    </row>
    <row r="69" spans="1:19" ht="18.75" customHeight="1">
      <c r="A69" s="17" t="s">
        <v>73</v>
      </c>
      <c r="B69" s="35">
        <v>0</v>
      </c>
      <c r="C69" s="35">
        <v>0</v>
      </c>
      <c r="D69" s="35">
        <v>0</v>
      </c>
      <c r="E69" s="35">
        <v>0</v>
      </c>
      <c r="F69" s="26">
        <f>22331.22+517410.35</f>
        <v>539741.57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539741.57</v>
      </c>
      <c r="S69"/>
    </row>
    <row r="70" spans="1:20" ht="18.75" customHeight="1">
      <c r="A70" s="17" t="s">
        <v>74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f>15241.75+568047.74+4091.52</f>
        <v>587381.01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587381.01</v>
      </c>
      <c r="T70"/>
    </row>
    <row r="71" spans="1:21" ht="18.75" customHeight="1">
      <c r="A71" s="17" t="s">
        <v>99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f>35204.36+450163.3+3507.04</f>
        <v>488874.69999999995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488874.69999999995</v>
      </c>
      <c r="U71"/>
    </row>
    <row r="72" spans="1:21" ht="18.75" customHeight="1">
      <c r="A72" s="17" t="s">
        <v>75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f>133451.91+14647.19</f>
        <v>148099.1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148099.1</v>
      </c>
      <c r="U72"/>
    </row>
    <row r="73" spans="1:22" ht="18.75" customHeight="1">
      <c r="A73" s="17" t="s">
        <v>76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f>56392.16+589035.38+4641.88</f>
        <v>650069.42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650069.42</v>
      </c>
      <c r="V73"/>
    </row>
    <row r="74" spans="1:23" ht="18.75" customHeight="1">
      <c r="A74" s="17" t="s">
        <v>77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f>466378.43+3506.91+59300.97</f>
        <v>529186.3099999999</v>
      </c>
      <c r="L74" s="35">
        <v>0</v>
      </c>
      <c r="M74" s="35">
        <v>0</v>
      </c>
      <c r="N74" s="35">
        <v>0</v>
      </c>
      <c r="O74" s="29">
        <f t="shared" si="23"/>
        <v>529186.3099999999</v>
      </c>
      <c r="W74"/>
    </row>
    <row r="75" spans="1:24" ht="18.75" customHeight="1">
      <c r="A75" s="17" t="s">
        <v>78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f>58878.12+546784.17+4058.26</f>
        <v>609720.55</v>
      </c>
      <c r="M75" s="35">
        <v>0</v>
      </c>
      <c r="N75" s="59">
        <v>0</v>
      </c>
      <c r="O75" s="26">
        <f t="shared" si="23"/>
        <v>609720.55</v>
      </c>
      <c r="X75"/>
    </row>
    <row r="76" spans="1:25" ht="18.75" customHeight="1">
      <c r="A76" s="17" t="s">
        <v>79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f>40602.41+268089.56+2337.94</f>
        <v>311029.91</v>
      </c>
      <c r="N76" s="35">
        <v>0</v>
      </c>
      <c r="O76" s="29">
        <f t="shared" si="23"/>
        <v>311029.91</v>
      </c>
      <c r="Y76"/>
    </row>
    <row r="77" spans="1:26" ht="18.75" customHeight="1">
      <c r="A77" s="17" t="s">
        <v>80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f>19813.73+161860.32</f>
        <v>181674.05000000002</v>
      </c>
      <c r="O77" s="26">
        <f t="shared" si="23"/>
        <v>181674.05000000002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9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81</v>
      </c>
      <c r="B82" s="42">
        <v>2.3378513246600403</v>
      </c>
      <c r="C82" s="42">
        <v>2.2919473670981523</v>
      </c>
      <c r="D82" s="42">
        <v>0</v>
      </c>
      <c r="E82" s="42">
        <v>0</v>
      </c>
      <c r="F82" s="35">
        <v>0</v>
      </c>
      <c r="G82" s="35">
        <v>0</v>
      </c>
      <c r="H82" s="42">
        <v>0</v>
      </c>
      <c r="I82" s="42">
        <v>0</v>
      </c>
      <c r="J82" s="42">
        <v>0</v>
      </c>
      <c r="K82" s="42">
        <v>0</v>
      </c>
      <c r="L82" s="35">
        <v>0</v>
      </c>
      <c r="M82" s="42">
        <v>0</v>
      </c>
      <c r="N82" s="42">
        <v>0</v>
      </c>
      <c r="O82" s="29"/>
      <c r="P82"/>
    </row>
    <row r="83" spans="1:16" ht="18.75" customHeight="1">
      <c r="A83" s="17" t="s">
        <v>82</v>
      </c>
      <c r="B83" s="42">
        <v>2.039230094203956</v>
      </c>
      <c r="C83" s="42">
        <v>1.9246436345497586</v>
      </c>
      <c r="D83" s="42">
        <v>0</v>
      </c>
      <c r="E83" s="42">
        <v>0</v>
      </c>
      <c r="F83" s="35">
        <v>0</v>
      </c>
      <c r="G83" s="35">
        <v>0</v>
      </c>
      <c r="H83" s="42">
        <v>0</v>
      </c>
      <c r="I83" s="42">
        <v>0</v>
      </c>
      <c r="J83" s="42">
        <v>0</v>
      </c>
      <c r="K83" s="42">
        <v>0</v>
      </c>
      <c r="L83" s="35">
        <v>0</v>
      </c>
      <c r="M83" s="42">
        <v>0</v>
      </c>
      <c r="N83" s="42">
        <v>0</v>
      </c>
      <c r="O83" s="29"/>
      <c r="P83"/>
    </row>
    <row r="84" spans="1:17" ht="18.75" customHeight="1">
      <c r="A84" s="17" t="s">
        <v>83</v>
      </c>
      <c r="B84" s="42">
        <v>0</v>
      </c>
      <c r="C84" s="42">
        <v>0</v>
      </c>
      <c r="D84" s="22">
        <f>(D$37+D$38+D$39)/D$7</f>
        <v>1.8687983907388024</v>
      </c>
      <c r="E84" s="42">
        <v>0</v>
      </c>
      <c r="F84" s="35">
        <v>0</v>
      </c>
      <c r="G84" s="35">
        <v>0</v>
      </c>
      <c r="H84" s="42">
        <v>0</v>
      </c>
      <c r="I84" s="42">
        <v>0</v>
      </c>
      <c r="J84" s="42">
        <v>0</v>
      </c>
      <c r="K84" s="42">
        <v>0</v>
      </c>
      <c r="L84" s="35">
        <v>0</v>
      </c>
      <c r="M84" s="42">
        <v>0</v>
      </c>
      <c r="N84" s="42">
        <v>0</v>
      </c>
      <c r="O84" s="26"/>
      <c r="Q84"/>
    </row>
    <row r="85" spans="1:18" ht="18.75" customHeight="1">
      <c r="A85" s="17" t="s">
        <v>84</v>
      </c>
      <c r="B85" s="42">
        <v>0</v>
      </c>
      <c r="C85" s="42">
        <v>0</v>
      </c>
      <c r="D85" s="42">
        <v>0</v>
      </c>
      <c r="E85" s="22">
        <f>(E$37+E$38+E$39)/E$7</f>
        <v>2.603918994191775</v>
      </c>
      <c r="F85" s="35">
        <v>0</v>
      </c>
      <c r="G85" s="35">
        <v>0</v>
      </c>
      <c r="H85" s="42">
        <v>0</v>
      </c>
      <c r="I85" s="42">
        <v>0</v>
      </c>
      <c r="J85" s="42">
        <v>0</v>
      </c>
      <c r="K85" s="42">
        <v>0</v>
      </c>
      <c r="L85" s="35">
        <v>0</v>
      </c>
      <c r="M85" s="42">
        <v>0</v>
      </c>
      <c r="N85" s="42">
        <v>0</v>
      </c>
      <c r="O85" s="29"/>
      <c r="R85"/>
    </row>
    <row r="86" spans="1:19" ht="18.75" customHeight="1">
      <c r="A86" s="17" t="s">
        <v>85</v>
      </c>
      <c r="B86" s="42">
        <v>0</v>
      </c>
      <c r="C86" s="42">
        <v>0</v>
      </c>
      <c r="D86" s="42">
        <v>0</v>
      </c>
      <c r="E86" s="42">
        <v>0</v>
      </c>
      <c r="F86" s="42">
        <f>(F$37+F$38+F$39)/F$7</f>
        <v>2.181931827603865</v>
      </c>
      <c r="G86" s="35">
        <v>0</v>
      </c>
      <c r="H86" s="42">
        <v>0</v>
      </c>
      <c r="I86" s="42">
        <v>0</v>
      </c>
      <c r="J86" s="42">
        <v>0</v>
      </c>
      <c r="K86" s="42">
        <v>0</v>
      </c>
      <c r="L86" s="35">
        <v>0</v>
      </c>
      <c r="M86" s="42">
        <v>0</v>
      </c>
      <c r="N86" s="42">
        <v>0</v>
      </c>
      <c r="O86" s="26"/>
      <c r="S86"/>
    </row>
    <row r="87" spans="1:20" ht="18.75" customHeight="1">
      <c r="A87" s="17" t="s">
        <v>86</v>
      </c>
      <c r="B87" s="42">
        <v>0</v>
      </c>
      <c r="C87" s="42">
        <v>0</v>
      </c>
      <c r="D87" s="42">
        <v>0</v>
      </c>
      <c r="E87" s="42">
        <v>0</v>
      </c>
      <c r="F87" s="35">
        <v>0</v>
      </c>
      <c r="G87" s="42">
        <f>(G$37+G$38+G$39)/G$7</f>
        <v>1.7306603807477592</v>
      </c>
      <c r="H87" s="42">
        <v>0</v>
      </c>
      <c r="I87" s="42">
        <v>0</v>
      </c>
      <c r="J87" s="42">
        <v>0</v>
      </c>
      <c r="K87" s="42">
        <v>0</v>
      </c>
      <c r="L87" s="35">
        <v>0</v>
      </c>
      <c r="M87" s="42">
        <v>0</v>
      </c>
      <c r="N87" s="42">
        <v>0</v>
      </c>
      <c r="O87" s="29"/>
      <c r="T87"/>
    </row>
    <row r="88" spans="1:21" ht="18.75" customHeight="1">
      <c r="A88" s="17" t="s">
        <v>87</v>
      </c>
      <c r="B88" s="42">
        <v>0</v>
      </c>
      <c r="C88" s="42">
        <v>0</v>
      </c>
      <c r="D88" s="42">
        <v>0</v>
      </c>
      <c r="E88" s="42">
        <v>0</v>
      </c>
      <c r="F88" s="35">
        <v>0</v>
      </c>
      <c r="G88" s="35">
        <v>0</v>
      </c>
      <c r="H88" s="42">
        <f>(H$37+H$38+H$39)/H$7</f>
        <v>2.0357664593053393</v>
      </c>
      <c r="I88" s="42">
        <v>0</v>
      </c>
      <c r="J88" s="42">
        <v>0</v>
      </c>
      <c r="K88" s="42">
        <v>0</v>
      </c>
      <c r="L88" s="35">
        <v>0</v>
      </c>
      <c r="M88" s="42">
        <v>0</v>
      </c>
      <c r="N88" s="42">
        <v>0</v>
      </c>
      <c r="O88" s="29"/>
      <c r="U88"/>
    </row>
    <row r="89" spans="1:21" ht="18.75" customHeight="1">
      <c r="A89" s="17" t="s">
        <v>88</v>
      </c>
      <c r="B89" s="42">
        <v>0</v>
      </c>
      <c r="C89" s="42">
        <v>0</v>
      </c>
      <c r="D89" s="42">
        <v>0</v>
      </c>
      <c r="E89" s="42">
        <v>0</v>
      </c>
      <c r="F89" s="35">
        <v>0</v>
      </c>
      <c r="G89" s="35">
        <v>0</v>
      </c>
      <c r="H89" s="42">
        <v>0</v>
      </c>
      <c r="I89" s="42">
        <f>(I$37+I$38+I$39)/I$7</f>
        <v>1.9917896949662517</v>
      </c>
      <c r="J89" s="42">
        <v>0</v>
      </c>
      <c r="K89" s="42">
        <v>0</v>
      </c>
      <c r="L89" s="35">
        <v>0</v>
      </c>
      <c r="M89" s="42">
        <v>0</v>
      </c>
      <c r="N89" s="42">
        <v>0</v>
      </c>
      <c r="O89" s="29"/>
      <c r="U89"/>
    </row>
    <row r="90" spans="1:22" ht="18.75" customHeight="1">
      <c r="A90" s="17" t="s">
        <v>89</v>
      </c>
      <c r="B90" s="42">
        <v>0</v>
      </c>
      <c r="C90" s="42">
        <v>0</v>
      </c>
      <c r="D90" s="42">
        <v>0</v>
      </c>
      <c r="E90" s="42">
        <v>0</v>
      </c>
      <c r="F90" s="35">
        <v>0</v>
      </c>
      <c r="G90" s="35">
        <v>0</v>
      </c>
      <c r="H90" s="42">
        <v>0</v>
      </c>
      <c r="I90" s="42">
        <v>0</v>
      </c>
      <c r="J90" s="42">
        <f>(J$37+J$38+J$39)/J$7</f>
        <v>1.9769435190230285</v>
      </c>
      <c r="K90" s="42">
        <v>0</v>
      </c>
      <c r="L90" s="35">
        <v>0</v>
      </c>
      <c r="M90" s="42">
        <v>0</v>
      </c>
      <c r="N90" s="42">
        <v>0</v>
      </c>
      <c r="O90" s="26"/>
      <c r="V90"/>
    </row>
    <row r="91" spans="1:23" ht="18.75" customHeight="1">
      <c r="A91" s="17" t="s">
        <v>90</v>
      </c>
      <c r="B91" s="42">
        <v>0</v>
      </c>
      <c r="C91" s="42">
        <v>0</v>
      </c>
      <c r="D91" s="42">
        <v>0</v>
      </c>
      <c r="E91" s="42">
        <v>0</v>
      </c>
      <c r="F91" s="35">
        <v>0</v>
      </c>
      <c r="G91" s="35">
        <v>0</v>
      </c>
      <c r="H91" s="42">
        <v>0</v>
      </c>
      <c r="I91" s="42">
        <v>0</v>
      </c>
      <c r="J91" s="42">
        <v>0</v>
      </c>
      <c r="K91" s="42">
        <f>(K$37+K$38+K$39)/K$7</f>
        <v>2.2266402786363395</v>
      </c>
      <c r="L91" s="35">
        <v>0</v>
      </c>
      <c r="M91" s="42">
        <v>0</v>
      </c>
      <c r="N91" s="42">
        <v>0</v>
      </c>
      <c r="O91" s="29"/>
      <c r="W91"/>
    </row>
    <row r="92" spans="1:24" ht="18.75" customHeight="1">
      <c r="A92" s="17" t="s">
        <v>91</v>
      </c>
      <c r="B92" s="42">
        <v>0</v>
      </c>
      <c r="C92" s="42">
        <v>0</v>
      </c>
      <c r="D92" s="42">
        <v>0</v>
      </c>
      <c r="E92" s="42">
        <v>0</v>
      </c>
      <c r="F92" s="35">
        <v>0</v>
      </c>
      <c r="G92" s="35">
        <v>0</v>
      </c>
      <c r="H92" s="42">
        <v>0</v>
      </c>
      <c r="I92" s="42">
        <v>0</v>
      </c>
      <c r="J92" s="42">
        <v>0</v>
      </c>
      <c r="K92" s="42">
        <v>0</v>
      </c>
      <c r="L92" s="42">
        <f>(L$37+L$38+L$39)/L$7</f>
        <v>2.129238239381289</v>
      </c>
      <c r="M92" s="42">
        <v>0</v>
      </c>
      <c r="N92" s="42">
        <v>0</v>
      </c>
      <c r="O92" s="26"/>
      <c r="X92"/>
    </row>
    <row r="93" spans="1:25" ht="18.75" customHeight="1">
      <c r="A93" s="17" t="s">
        <v>92</v>
      </c>
      <c r="B93" s="42">
        <v>0</v>
      </c>
      <c r="C93" s="42">
        <v>0</v>
      </c>
      <c r="D93" s="42">
        <v>0</v>
      </c>
      <c r="E93" s="42">
        <v>0</v>
      </c>
      <c r="F93" s="35">
        <v>0</v>
      </c>
      <c r="G93" s="35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f>(M$37+M$38+M$39)/M$7</f>
        <v>2.5276932794967064</v>
      </c>
      <c r="N93" s="42">
        <v>0</v>
      </c>
      <c r="O93" s="60"/>
      <c r="Y93"/>
    </row>
    <row r="94" spans="1:26" ht="18.75" customHeight="1">
      <c r="A94" s="34" t="s">
        <v>93</v>
      </c>
      <c r="B94" s="43">
        <v>0</v>
      </c>
      <c r="C94" s="43">
        <v>0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7">
        <f>(N$37+N$38+N$39)/N$7</f>
        <v>2.47595337443121</v>
      </c>
      <c r="O94" s="48"/>
      <c r="P94"/>
      <c r="Z94"/>
    </row>
    <row r="95" spans="1:14" ht="21" customHeight="1">
      <c r="A95" s="65" t="s">
        <v>100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7"/>
    </row>
    <row r="96" spans="1:14" ht="15.75">
      <c r="A96" s="68" t="s">
        <v>110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ht="14.25">
      <c r="A97" s="75" t="s">
        <v>111</v>
      </c>
    </row>
    <row r="98" spans="1:2" ht="14.25">
      <c r="A98" s="75" t="s">
        <v>112</v>
      </c>
      <c r="B98" s="40"/>
    </row>
    <row r="99" spans="1:9" ht="14.25">
      <c r="A99" s="75" t="s">
        <v>113</v>
      </c>
      <c r="H99" s="41"/>
      <c r="I99" s="41"/>
    </row>
    <row r="100" ht="14.25">
      <c r="A100" s="75" t="s">
        <v>109</v>
      </c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2017-12-26T21:56:55Z</dcterms:modified>
  <cp:category/>
  <cp:version/>
  <cp:contentType/>
  <cp:contentStatus/>
</cp:coreProperties>
</file>