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<sst xmlns="http://schemas.openxmlformats.org/spreadsheetml/2006/main" count="114" uniqueCount="112">
  <si>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</si>
  <si>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</si>
  <si>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</si>
  <si>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</si>
  <si>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</si>
  <si>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</si>
  <si>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</si>
  <si>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</si>
  <si>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</si>
  <si>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</si>
  <si>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</si>
  <si>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</si>
  <si>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</si>
  <si>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</si>
  <si>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</si>
  <si>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</si>
  <si>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</si>
  <si>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</si>
  <si>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</si>
  <si>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</si>
  <si>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</si>
  <si>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</si>
  <si>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</si>
  <si>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</si>
  <si>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</si>
  <si>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</si>
  <si>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</si>
  <si>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</si>
  <si>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</si>
  <si>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</si>
  <si>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</si>
  <si>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</si>
  <si>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</si>
  <si>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</si>
  <si>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</si>
  <si>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</si>
  <si>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</si>
  <si>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</si>
  <si>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</si>
  <si>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</si>
  <si>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</si>
  <si>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</si>
  <si>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</si>
  <si>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</si>
  <si>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</si>
  <si>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</si>
  <si>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</si>
  <si>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</si>
  <si>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</si>
  <si>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</si>
  <si>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</si>
  <si>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</si>
  <si>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</si>
  <si>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</si>
  <si>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</si>
  <si>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</si>
  <si>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</si>
  <si>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</si>
  <si>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</si>
  <si>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</si>
  <si>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</si>
  <si>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</si>
  <si>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</si>
  <si>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</si>
  <si>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</si>
  <si>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</si>
  <si>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</si>
  <si>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</si>
  <si>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</si>
  <si>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</si>
  <si>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</si>
  <si>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</si>
  <si>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</si>
  <si>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</si>
  <si>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</si>
  <si>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</si>
  <si>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</si>
  <si>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</si>
  <si>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</si>
  <si>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</si>
  <si>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</si>
  <si>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</si>
  <si>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</si>
  <si>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</si>
  <si>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</si>
  <si>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</si>
  <si>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</si>
  <si>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</si>
  <si>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</si>
  <si>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</si>
  <si>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</si>
  <si>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</si>
  <si>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</si>
  <si>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</si>
  <si>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</si>
  <si>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</si>
  <si>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</si>
  <si>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</si>
  <si>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</si>
  <si>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</si>
  <si>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</si>
  <si>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</si>
  <si>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</si>
  <si>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</si>
  <si>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</si>
  <si>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15/12/17 - VENCIMENTO 22/12/17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</si>
  <si>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</si>
  <si>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t>(1) Ajuste de remuneração, previsto contratualmente, período de 25/10 a 23/11/17, parcela 16/19.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</si>
  <si>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(2)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</si>
  <si>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(3)</t>
    </r>
  </si>
  <si>
    <t>(2) Revisão de passageiros transportados, período de 01 a 12/12/17, área 3.1, total de 29.535 passageiros.</t>
  </si>
  <si>
    <t>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</si>
</sst>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4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44" fontId="0" fillId="0" borderId="0" xfId="0" applyNumberFormat="1" applyAlignment="1">
      <alignment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44" fillId="0" borderId="14" xfId="0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660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660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660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4.37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516059</v>
      </c>
      <c r="C7" s="10">
        <f>C8+C20+C24</f>
        <v>370670</v>
      </c>
      <c r="D7" s="10">
        <f>D8+D20+D24</f>
        <v>386861</v>
      </c>
      <c r="E7" s="10">
        <f>E8+E20+E24</f>
        <v>51910</v>
      </c>
      <c r="F7" s="10">
        <f aca="true" t="shared" si="0" ref="F7:N7">F8+F20+F24</f>
        <v>334384</v>
      </c>
      <c r="G7" s="10">
        <f t="shared" si="0"/>
        <v>524725</v>
      </c>
      <c r="H7" s="10">
        <f>H8+H20+H24</f>
        <v>359653</v>
      </c>
      <c r="I7" s="10">
        <f>I8+I20+I24</f>
        <v>97581</v>
      </c>
      <c r="J7" s="10">
        <f>J8+J20+J24</f>
        <v>425324</v>
      </c>
      <c r="K7" s="10">
        <f>K8+K20+K24</f>
        <v>306443</v>
      </c>
      <c r="L7" s="10">
        <f>L8+L20+L24</f>
        <v>380109</v>
      </c>
      <c r="M7" s="10">
        <f t="shared" si="0"/>
        <v>151472</v>
      </c>
      <c r="N7" s="10">
        <f t="shared" si="0"/>
        <v>90500</v>
      </c>
      <c r="O7" s="10">
        <f>+O8+O20+O24</f>
        <v>3995691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234666</v>
      </c>
      <c r="C8" s="12">
        <f>+C9+C12+C16</f>
        <v>180589</v>
      </c>
      <c r="D8" s="12">
        <f>+D9+D12+D16</f>
        <v>203495</v>
      </c>
      <c r="E8" s="12">
        <f>+E9+E12+E16</f>
        <v>24881</v>
      </c>
      <c r="F8" s="12">
        <f aca="true" t="shared" si="1" ref="F8:N8">+F9+F12+F16</f>
        <v>164578</v>
      </c>
      <c r="G8" s="12">
        <f t="shared" si="1"/>
        <v>260919</v>
      </c>
      <c r="H8" s="12">
        <f>+H9+H12+H16</f>
        <v>172616</v>
      </c>
      <c r="I8" s="12">
        <f>+I9+I12+I16</f>
        <v>47744</v>
      </c>
      <c r="J8" s="12">
        <f>+J9+J12+J16</f>
        <v>211183</v>
      </c>
      <c r="K8" s="12">
        <f>+K9+K12+K16</f>
        <v>151848</v>
      </c>
      <c r="L8" s="12">
        <f>+L9+L12+L16</f>
        <v>176045</v>
      </c>
      <c r="M8" s="12">
        <f t="shared" si="1"/>
        <v>79359</v>
      </c>
      <c r="N8" s="12">
        <f t="shared" si="1"/>
        <v>49337</v>
      </c>
      <c r="O8" s="12">
        <f>SUM(B8:N8)</f>
        <v>1957260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25997</v>
      </c>
      <c r="C9" s="14">
        <v>25547</v>
      </c>
      <c r="D9" s="14">
        <v>19177</v>
      </c>
      <c r="E9" s="14">
        <v>2418</v>
      </c>
      <c r="F9" s="14">
        <v>16464</v>
      </c>
      <c r="G9" s="14">
        <v>29074</v>
      </c>
      <c r="H9" s="14">
        <v>24133</v>
      </c>
      <c r="I9" s="14">
        <v>6640</v>
      </c>
      <c r="J9" s="14">
        <v>16025</v>
      </c>
      <c r="K9" s="14">
        <v>19212</v>
      </c>
      <c r="L9" s="14">
        <v>15776</v>
      </c>
      <c r="M9" s="14">
        <v>10006</v>
      </c>
      <c r="N9" s="14">
        <v>6498</v>
      </c>
      <c r="O9" s="12">
        <f aca="true" t="shared" si="2" ref="O9:O19">SUM(B9:N9)</f>
        <v>216967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25997</v>
      </c>
      <c r="C10" s="14">
        <f>+C9-C11</f>
        <v>25547</v>
      </c>
      <c r="D10" s="14">
        <f>+D9-D11</f>
        <v>19177</v>
      </c>
      <c r="E10" s="14">
        <f>+E9-E11</f>
        <v>2418</v>
      </c>
      <c r="F10" s="14">
        <f aca="true" t="shared" si="3" ref="F10:N10">+F9-F11</f>
        <v>16464</v>
      </c>
      <c r="G10" s="14">
        <f t="shared" si="3"/>
        <v>29074</v>
      </c>
      <c r="H10" s="14">
        <f>+H9-H11</f>
        <v>24133</v>
      </c>
      <c r="I10" s="14">
        <f>+I9-I11</f>
        <v>6640</v>
      </c>
      <c r="J10" s="14">
        <f>+J9-J11</f>
        <v>16025</v>
      </c>
      <c r="K10" s="14">
        <f>+K9-K11</f>
        <v>19212</v>
      </c>
      <c r="L10" s="14">
        <f>+L9-L11</f>
        <v>15776</v>
      </c>
      <c r="M10" s="14">
        <f t="shared" si="3"/>
        <v>10006</v>
      </c>
      <c r="N10" s="14">
        <f t="shared" si="3"/>
        <v>6498</v>
      </c>
      <c r="O10" s="12">
        <f t="shared" si="2"/>
        <v>216967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198186</v>
      </c>
      <c r="C12" s="14">
        <f>C13+C14+C15</f>
        <v>147516</v>
      </c>
      <c r="D12" s="14">
        <f>D13+D14+D15</f>
        <v>175830</v>
      </c>
      <c r="E12" s="14">
        <f>E13+E14+E15</f>
        <v>21508</v>
      </c>
      <c r="F12" s="14">
        <f aca="true" t="shared" si="4" ref="F12:N12">F13+F14+F15</f>
        <v>140849</v>
      </c>
      <c r="G12" s="14">
        <f t="shared" si="4"/>
        <v>219506</v>
      </c>
      <c r="H12" s="14">
        <f>H13+H14+H15</f>
        <v>141205</v>
      </c>
      <c r="I12" s="14">
        <f>I13+I14+I15</f>
        <v>39057</v>
      </c>
      <c r="J12" s="14">
        <f>J13+J14+J15</f>
        <v>185250</v>
      </c>
      <c r="K12" s="14">
        <f>K13+K14+K15</f>
        <v>126072</v>
      </c>
      <c r="L12" s="14">
        <f>L13+L14+L15</f>
        <v>151418</v>
      </c>
      <c r="M12" s="14">
        <f t="shared" si="4"/>
        <v>66141</v>
      </c>
      <c r="N12" s="14">
        <f t="shared" si="4"/>
        <v>41151</v>
      </c>
      <c r="O12" s="12">
        <f t="shared" si="2"/>
        <v>1653689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100145</v>
      </c>
      <c r="C13" s="14">
        <v>75729</v>
      </c>
      <c r="D13" s="14">
        <v>86609</v>
      </c>
      <c r="E13" s="14">
        <v>11220</v>
      </c>
      <c r="F13" s="14">
        <v>69986</v>
      </c>
      <c r="G13" s="14">
        <v>110297</v>
      </c>
      <c r="H13" s="14">
        <v>74380</v>
      </c>
      <c r="I13" s="14">
        <v>20711</v>
      </c>
      <c r="J13" s="14">
        <v>95913</v>
      </c>
      <c r="K13" s="14">
        <v>63131</v>
      </c>
      <c r="L13" s="14">
        <v>75609</v>
      </c>
      <c r="M13" s="14">
        <v>32457</v>
      </c>
      <c r="N13" s="14">
        <v>19678</v>
      </c>
      <c r="O13" s="12">
        <f t="shared" si="2"/>
        <v>835865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94382</v>
      </c>
      <c r="C14" s="14">
        <v>67642</v>
      </c>
      <c r="D14" s="14">
        <v>87041</v>
      </c>
      <c r="E14" s="14">
        <v>9768</v>
      </c>
      <c r="F14" s="14">
        <v>67884</v>
      </c>
      <c r="G14" s="14">
        <v>103155</v>
      </c>
      <c r="H14" s="14">
        <v>63886</v>
      </c>
      <c r="I14" s="14">
        <v>17470</v>
      </c>
      <c r="J14" s="14">
        <v>87100</v>
      </c>
      <c r="K14" s="14">
        <v>60469</v>
      </c>
      <c r="L14" s="14">
        <v>73443</v>
      </c>
      <c r="M14" s="14">
        <v>32383</v>
      </c>
      <c r="N14" s="14">
        <v>20817</v>
      </c>
      <c r="O14" s="12">
        <f t="shared" si="2"/>
        <v>785440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3659</v>
      </c>
      <c r="C15" s="14">
        <v>4145</v>
      </c>
      <c r="D15" s="14">
        <v>2180</v>
      </c>
      <c r="E15" s="14">
        <v>520</v>
      </c>
      <c r="F15" s="14">
        <v>2979</v>
      </c>
      <c r="G15" s="14">
        <v>6054</v>
      </c>
      <c r="H15" s="14">
        <v>2939</v>
      </c>
      <c r="I15" s="14">
        <v>876</v>
      </c>
      <c r="J15" s="14">
        <v>2237</v>
      </c>
      <c r="K15" s="14">
        <v>2472</v>
      </c>
      <c r="L15" s="14">
        <v>2366</v>
      </c>
      <c r="M15" s="14">
        <v>1301</v>
      </c>
      <c r="N15" s="14">
        <v>656</v>
      </c>
      <c r="O15" s="12">
        <f t="shared" si="2"/>
        <v>32384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10483</v>
      </c>
      <c r="C16" s="14">
        <f>C17+C18+C19</f>
        <v>7526</v>
      </c>
      <c r="D16" s="14">
        <f>D17+D18+D19</f>
        <v>8488</v>
      </c>
      <c r="E16" s="14">
        <f>E17+E18+E19</f>
        <v>955</v>
      </c>
      <c r="F16" s="14">
        <f aca="true" t="shared" si="5" ref="F16:N16">F17+F18+F19</f>
        <v>7265</v>
      </c>
      <c r="G16" s="14">
        <f t="shared" si="5"/>
        <v>12339</v>
      </c>
      <c r="H16" s="14">
        <f>H17+H18+H19</f>
        <v>7278</v>
      </c>
      <c r="I16" s="14">
        <f>I17+I18+I19</f>
        <v>2047</v>
      </c>
      <c r="J16" s="14">
        <f>J17+J18+J19</f>
        <v>9908</v>
      </c>
      <c r="K16" s="14">
        <f>K17+K18+K19</f>
        <v>6564</v>
      </c>
      <c r="L16" s="14">
        <f>L17+L18+L19</f>
        <v>8851</v>
      </c>
      <c r="M16" s="14">
        <f t="shared" si="5"/>
        <v>3212</v>
      </c>
      <c r="N16" s="14">
        <f t="shared" si="5"/>
        <v>1688</v>
      </c>
      <c r="O16" s="12">
        <f t="shared" si="2"/>
        <v>86604</v>
      </c>
    </row>
    <row r="17" spans="1:26" ht="18.75" customHeight="1">
      <c r="A17" s="15" t="s">
        <v>16</v>
      </c>
      <c r="B17" s="14">
        <v>10411</v>
      </c>
      <c r="C17" s="14">
        <v>7487</v>
      </c>
      <c r="D17" s="14">
        <v>8442</v>
      </c>
      <c r="E17" s="14">
        <v>946</v>
      </c>
      <c r="F17" s="14">
        <v>7232</v>
      </c>
      <c r="G17" s="14">
        <v>12287</v>
      </c>
      <c r="H17" s="14">
        <v>7237</v>
      </c>
      <c r="I17" s="14">
        <v>2031</v>
      </c>
      <c r="J17" s="14">
        <v>9867</v>
      </c>
      <c r="K17" s="14">
        <v>6521</v>
      </c>
      <c r="L17" s="14">
        <v>8793</v>
      </c>
      <c r="M17" s="14">
        <v>3196</v>
      </c>
      <c r="N17" s="14">
        <v>1676</v>
      </c>
      <c r="O17" s="12">
        <f t="shared" si="2"/>
        <v>86126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66</v>
      </c>
      <c r="C18" s="14">
        <v>38</v>
      </c>
      <c r="D18" s="14">
        <v>44</v>
      </c>
      <c r="E18" s="14">
        <v>8</v>
      </c>
      <c r="F18" s="14">
        <v>31</v>
      </c>
      <c r="G18" s="14">
        <v>47</v>
      </c>
      <c r="H18" s="14">
        <v>37</v>
      </c>
      <c r="I18" s="14">
        <v>13</v>
      </c>
      <c r="J18" s="14">
        <v>30</v>
      </c>
      <c r="K18" s="14">
        <v>40</v>
      </c>
      <c r="L18" s="14">
        <v>53</v>
      </c>
      <c r="M18" s="14">
        <v>16</v>
      </c>
      <c r="N18" s="14">
        <v>12</v>
      </c>
      <c r="O18" s="12">
        <f t="shared" si="2"/>
        <v>435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1</v>
      </c>
      <c r="D19" s="14">
        <v>2</v>
      </c>
      <c r="E19" s="14">
        <v>1</v>
      </c>
      <c r="F19" s="14">
        <v>2</v>
      </c>
      <c r="G19" s="14">
        <v>5</v>
      </c>
      <c r="H19" s="14">
        <v>4</v>
      </c>
      <c r="I19" s="14">
        <v>3</v>
      </c>
      <c r="J19" s="14">
        <v>11</v>
      </c>
      <c r="K19" s="14">
        <v>3</v>
      </c>
      <c r="L19" s="14">
        <v>5</v>
      </c>
      <c r="M19" s="14">
        <v>0</v>
      </c>
      <c r="N19" s="14">
        <v>0</v>
      </c>
      <c r="O19" s="12">
        <f t="shared" si="2"/>
        <v>43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143377</v>
      </c>
      <c r="C20" s="18">
        <f>C21+C22+C23</f>
        <v>87393</v>
      </c>
      <c r="D20" s="18">
        <f>D21+D22+D23</f>
        <v>81961</v>
      </c>
      <c r="E20" s="18">
        <f>E21+E22+E23</f>
        <v>10656</v>
      </c>
      <c r="F20" s="18">
        <f aca="true" t="shared" si="6" ref="F20:N20">F21+F22+F23</f>
        <v>74030</v>
      </c>
      <c r="G20" s="18">
        <f t="shared" si="6"/>
        <v>116619</v>
      </c>
      <c r="H20" s="18">
        <f>H21+H22+H23</f>
        <v>93150</v>
      </c>
      <c r="I20" s="18">
        <f>I21+I22+I23</f>
        <v>24398</v>
      </c>
      <c r="J20" s="18">
        <f>J21+J22+J23</f>
        <v>113086</v>
      </c>
      <c r="K20" s="18">
        <f>K21+K22+K23</f>
        <v>75388</v>
      </c>
      <c r="L20" s="18">
        <f>L21+L22+L23</f>
        <v>117042</v>
      </c>
      <c r="M20" s="18">
        <f t="shared" si="6"/>
        <v>42828</v>
      </c>
      <c r="N20" s="18">
        <f t="shared" si="6"/>
        <v>24392</v>
      </c>
      <c r="O20" s="12">
        <f aca="true" t="shared" si="7" ref="O20:O26">SUM(B20:N20)</f>
        <v>1004320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78613</v>
      </c>
      <c r="C21" s="14">
        <v>50903</v>
      </c>
      <c r="D21" s="14">
        <v>46409</v>
      </c>
      <c r="E21" s="14">
        <v>6355</v>
      </c>
      <c r="F21" s="14">
        <v>42264</v>
      </c>
      <c r="G21" s="14">
        <v>66785</v>
      </c>
      <c r="H21" s="14">
        <v>54444</v>
      </c>
      <c r="I21" s="14">
        <v>14508</v>
      </c>
      <c r="J21" s="14">
        <v>65465</v>
      </c>
      <c r="K21" s="14">
        <v>41945</v>
      </c>
      <c r="L21" s="14">
        <v>63847</v>
      </c>
      <c r="M21" s="14">
        <v>23212</v>
      </c>
      <c r="N21" s="14">
        <v>12861</v>
      </c>
      <c r="O21" s="12">
        <f t="shared" si="7"/>
        <v>567611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62840</v>
      </c>
      <c r="C22" s="14">
        <v>34869</v>
      </c>
      <c r="D22" s="14">
        <v>34687</v>
      </c>
      <c r="E22" s="14">
        <v>4130</v>
      </c>
      <c r="F22" s="14">
        <v>30533</v>
      </c>
      <c r="G22" s="14">
        <v>47656</v>
      </c>
      <c r="H22" s="14">
        <v>37433</v>
      </c>
      <c r="I22" s="14">
        <v>9518</v>
      </c>
      <c r="J22" s="14">
        <v>46494</v>
      </c>
      <c r="K22" s="14">
        <v>32342</v>
      </c>
      <c r="L22" s="14">
        <v>51820</v>
      </c>
      <c r="M22" s="14">
        <v>18955</v>
      </c>
      <c r="N22" s="14">
        <v>11223</v>
      </c>
      <c r="O22" s="12">
        <f t="shared" si="7"/>
        <v>422500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1924</v>
      </c>
      <c r="C23" s="14">
        <v>1621</v>
      </c>
      <c r="D23" s="14">
        <v>865</v>
      </c>
      <c r="E23" s="14">
        <v>171</v>
      </c>
      <c r="F23" s="14">
        <v>1233</v>
      </c>
      <c r="G23" s="14">
        <v>2178</v>
      </c>
      <c r="H23" s="14">
        <v>1273</v>
      </c>
      <c r="I23" s="14">
        <v>372</v>
      </c>
      <c r="J23" s="14">
        <v>1127</v>
      </c>
      <c r="K23" s="14">
        <v>1101</v>
      </c>
      <c r="L23" s="14">
        <v>1375</v>
      </c>
      <c r="M23" s="14">
        <v>661</v>
      </c>
      <c r="N23" s="14">
        <v>308</v>
      </c>
      <c r="O23" s="12">
        <f t="shared" si="7"/>
        <v>14209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138016</v>
      </c>
      <c r="C24" s="14">
        <f>C25+C26</f>
        <v>102688</v>
      </c>
      <c r="D24" s="14">
        <f>D25+D26</f>
        <v>101405</v>
      </c>
      <c r="E24" s="14">
        <f>E25+E26</f>
        <v>16373</v>
      </c>
      <c r="F24" s="14">
        <f aca="true" t="shared" si="8" ref="F24:N24">F25+F26</f>
        <v>95776</v>
      </c>
      <c r="G24" s="14">
        <f t="shared" si="8"/>
        <v>147187</v>
      </c>
      <c r="H24" s="14">
        <f>H25+H26</f>
        <v>93887</v>
      </c>
      <c r="I24" s="14">
        <f>I25+I26</f>
        <v>25439</v>
      </c>
      <c r="J24" s="14">
        <f>J25+J26</f>
        <v>101055</v>
      </c>
      <c r="K24" s="14">
        <f>K25+K26</f>
        <v>79207</v>
      </c>
      <c r="L24" s="14">
        <f>L25+L26</f>
        <v>87022</v>
      </c>
      <c r="M24" s="14">
        <f t="shared" si="8"/>
        <v>29285</v>
      </c>
      <c r="N24" s="14">
        <f t="shared" si="8"/>
        <v>16771</v>
      </c>
      <c r="O24" s="12">
        <f t="shared" si="7"/>
        <v>1034111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74280</v>
      </c>
      <c r="C25" s="14">
        <v>62244</v>
      </c>
      <c r="D25" s="14">
        <v>58513</v>
      </c>
      <c r="E25" s="14">
        <v>10743</v>
      </c>
      <c r="F25" s="14">
        <v>58505</v>
      </c>
      <c r="G25" s="14">
        <v>92003</v>
      </c>
      <c r="H25" s="14">
        <v>59454</v>
      </c>
      <c r="I25" s="14">
        <v>17137</v>
      </c>
      <c r="J25" s="14">
        <v>54163</v>
      </c>
      <c r="K25" s="14">
        <v>47923</v>
      </c>
      <c r="L25" s="14">
        <v>48131</v>
      </c>
      <c r="M25" s="14">
        <v>15875</v>
      </c>
      <c r="N25" s="14">
        <v>8419</v>
      </c>
      <c r="O25" s="12">
        <f t="shared" si="7"/>
        <v>607390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63736</v>
      </c>
      <c r="C26" s="14">
        <v>40444</v>
      </c>
      <c r="D26" s="14">
        <v>42892</v>
      </c>
      <c r="E26" s="14">
        <v>5630</v>
      </c>
      <c r="F26" s="14">
        <v>37271</v>
      </c>
      <c r="G26" s="14">
        <v>55184</v>
      </c>
      <c r="H26" s="14">
        <v>34433</v>
      </c>
      <c r="I26" s="14">
        <v>8302</v>
      </c>
      <c r="J26" s="14">
        <v>46892</v>
      </c>
      <c r="K26" s="14">
        <v>31284</v>
      </c>
      <c r="L26" s="14">
        <v>38891</v>
      </c>
      <c r="M26" s="14">
        <v>13410</v>
      </c>
      <c r="N26" s="14">
        <v>8352</v>
      </c>
      <c r="O26" s="12">
        <f t="shared" si="7"/>
        <v>426721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1082714.8169821403</v>
      </c>
      <c r="C36" s="60">
        <f aca="true" t="shared" si="11" ref="C36:N36">C37+C38+C39+C40</f>
        <v>752251.962435</v>
      </c>
      <c r="D36" s="60">
        <f t="shared" si="11"/>
        <v>732934.91099305</v>
      </c>
      <c r="E36" s="60">
        <f t="shared" si="11"/>
        <v>134985.124144</v>
      </c>
      <c r="F36" s="60">
        <f t="shared" si="11"/>
        <v>729427.2224472</v>
      </c>
      <c r="G36" s="60">
        <f t="shared" si="11"/>
        <v>911799.36</v>
      </c>
      <c r="H36" s="60">
        <f t="shared" si="11"/>
        <v>735305.8705</v>
      </c>
      <c r="I36" s="60">
        <f>I37+I38+I39+I40</f>
        <v>194353.14451619997</v>
      </c>
      <c r="J36" s="60">
        <f>J37+J38+J39+J40</f>
        <v>845209.3760232</v>
      </c>
      <c r="K36" s="60">
        <f>K37+K38+K39+K40</f>
        <v>685663.6822949</v>
      </c>
      <c r="L36" s="60">
        <f>L37+L38+L39+L40</f>
        <v>813042.64682384</v>
      </c>
      <c r="M36" s="60">
        <f t="shared" si="11"/>
        <v>385111.23996495997</v>
      </c>
      <c r="N36" s="60">
        <f t="shared" si="11"/>
        <v>224043.94968000002</v>
      </c>
      <c r="O36" s="60">
        <f>O37+O38+O39+O40</f>
        <v>8226843.306804488</v>
      </c>
    </row>
    <row r="37" spans="1:15" ht="18.75" customHeight="1">
      <c r="A37" s="57" t="s">
        <v>50</v>
      </c>
      <c r="B37" s="54">
        <f aca="true" t="shared" si="12" ref="B37:N37">B29*B7</f>
        <v>1077995.6451</v>
      </c>
      <c r="C37" s="54">
        <f t="shared" si="12"/>
        <v>748012.0599999999</v>
      </c>
      <c r="D37" s="54">
        <f t="shared" si="12"/>
        <v>722733.7202</v>
      </c>
      <c r="E37" s="54">
        <f t="shared" si="12"/>
        <v>134664.922</v>
      </c>
      <c r="F37" s="54">
        <f t="shared" si="12"/>
        <v>729391.8191999999</v>
      </c>
      <c r="G37" s="54">
        <f t="shared" si="12"/>
        <v>907721.7775</v>
      </c>
      <c r="H37" s="54">
        <f t="shared" si="12"/>
        <v>731570.1673</v>
      </c>
      <c r="I37" s="54">
        <f>I29*I7</f>
        <v>194244.73859999998</v>
      </c>
      <c r="J37" s="54">
        <f>J29*J7</f>
        <v>840440.224</v>
      </c>
      <c r="K37" s="54">
        <f>K29*K7</f>
        <v>681988.8964999999</v>
      </c>
      <c r="L37" s="54">
        <f>L29*L7</f>
        <v>808757.9193</v>
      </c>
      <c r="M37" s="54">
        <f t="shared" si="12"/>
        <v>382618.272</v>
      </c>
      <c r="N37" s="54">
        <f t="shared" si="12"/>
        <v>223987.5</v>
      </c>
      <c r="O37" s="56">
        <f>SUM(B37:N37)</f>
        <v>8184127.661699999</v>
      </c>
    </row>
    <row r="38" spans="1:15" ht="18.75" customHeight="1">
      <c r="A38" s="57" t="s">
        <v>51</v>
      </c>
      <c r="B38" s="54">
        <f aca="true" t="shared" si="13" ref="B38:N38">B30*B7</f>
        <v>-3196.74811786</v>
      </c>
      <c r="C38" s="54">
        <f t="shared" si="13"/>
        <v>-2175.6475649999998</v>
      </c>
      <c r="D38" s="54">
        <f t="shared" si="13"/>
        <v>-2147.05920695</v>
      </c>
      <c r="E38" s="54">
        <f t="shared" si="13"/>
        <v>-326.077856</v>
      </c>
      <c r="F38" s="54">
        <f t="shared" si="13"/>
        <v>-2125.9967528</v>
      </c>
      <c r="G38" s="54">
        <f t="shared" si="13"/>
        <v>-2676.0975000000003</v>
      </c>
      <c r="H38" s="54">
        <f t="shared" si="13"/>
        <v>-2014.0568</v>
      </c>
      <c r="I38" s="54">
        <f>I30*I7</f>
        <v>-546.4340838</v>
      </c>
      <c r="J38" s="54">
        <f>J30*J7</f>
        <v>-2419.3279768</v>
      </c>
      <c r="K38" s="54">
        <f>K30*K7</f>
        <v>-1950.7242051</v>
      </c>
      <c r="L38" s="54">
        <f>L30*L7</f>
        <v>-2375.7724761599998</v>
      </c>
      <c r="M38" s="54">
        <f t="shared" si="13"/>
        <v>-1116.13203504</v>
      </c>
      <c r="N38" s="54">
        <f t="shared" si="13"/>
        <v>-662.59032</v>
      </c>
      <c r="O38" s="25">
        <f>SUM(B38:N38)</f>
        <v>-23732.66489551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-132352.11000000002</v>
      </c>
      <c r="C42" s="25">
        <f aca="true" t="shared" si="15" ref="C42:N42">+C43+C46+C58+C59</f>
        <v>-120712.74</v>
      </c>
      <c r="D42" s="25">
        <f t="shared" si="15"/>
        <v>-109337.36000000002</v>
      </c>
      <c r="E42" s="25">
        <f t="shared" si="15"/>
        <v>-12494.809999999983</v>
      </c>
      <c r="F42" s="25">
        <f t="shared" si="15"/>
        <v>-86904.23</v>
      </c>
      <c r="G42" s="25">
        <f t="shared" si="15"/>
        <v>-170977.35</v>
      </c>
      <c r="H42" s="25">
        <f t="shared" si="15"/>
        <v>-134356.44</v>
      </c>
      <c r="I42" s="25">
        <f>+I43+I46+I58+I59</f>
        <v>-45937.03</v>
      </c>
      <c r="J42" s="25">
        <f>+J43+J46+J58+J59</f>
        <v>-116388.9</v>
      </c>
      <c r="K42" s="25">
        <f>+K43+K46+K58+K59</f>
        <v>-94409.76000000001</v>
      </c>
      <c r="L42" s="25">
        <f>+L43+L46+L58+L59</f>
        <v>-123580.86</v>
      </c>
      <c r="M42" s="25">
        <f t="shared" si="15"/>
        <v>-49747.810000000005</v>
      </c>
      <c r="N42" s="25">
        <f t="shared" si="15"/>
        <v>-45667.990000000005</v>
      </c>
      <c r="O42" s="25">
        <f>+O43+O46+O58+O59</f>
        <v>-1242867.3900000004</v>
      </c>
    </row>
    <row r="43" spans="1:15" ht="18.75" customHeight="1">
      <c r="A43" s="17" t="s">
        <v>55</v>
      </c>
      <c r="B43" s="26">
        <f>B44+B45</f>
        <v>-98788.6</v>
      </c>
      <c r="C43" s="26">
        <f>C44+C45</f>
        <v>-97078.6</v>
      </c>
      <c r="D43" s="26">
        <f>D44+D45</f>
        <v>-72872.6</v>
      </c>
      <c r="E43" s="26">
        <f>E44+E45</f>
        <v>-9188.4</v>
      </c>
      <c r="F43" s="26">
        <f aca="true" t="shared" si="16" ref="F43:N43">F44+F45</f>
        <v>-62563.2</v>
      </c>
      <c r="G43" s="26">
        <f t="shared" si="16"/>
        <v>-110481.2</v>
      </c>
      <c r="H43" s="26">
        <f t="shared" si="16"/>
        <v>-91705.4</v>
      </c>
      <c r="I43" s="26">
        <f>I44+I45</f>
        <v>-25232</v>
      </c>
      <c r="J43" s="26">
        <f>J44+J45</f>
        <v>-60895</v>
      </c>
      <c r="K43" s="26">
        <f>K44+K45</f>
        <v>-73005.6</v>
      </c>
      <c r="L43" s="26">
        <f>L44+L45</f>
        <v>-59948.8</v>
      </c>
      <c r="M43" s="26">
        <f t="shared" si="16"/>
        <v>-38022.8</v>
      </c>
      <c r="N43" s="26">
        <f t="shared" si="16"/>
        <v>-24692.4</v>
      </c>
      <c r="O43" s="25">
        <f aca="true" t="shared" si="17" ref="O43:O59">SUM(B43:N43)</f>
        <v>-824474.6000000002</v>
      </c>
    </row>
    <row r="44" spans="1:26" ht="18.75" customHeight="1">
      <c r="A44" s="13" t="s">
        <v>56</v>
      </c>
      <c r="B44" s="20">
        <f>ROUND(-B9*$D$3,2)</f>
        <v>-98788.6</v>
      </c>
      <c r="C44" s="20">
        <f>ROUND(-C9*$D$3,2)</f>
        <v>-97078.6</v>
      </c>
      <c r="D44" s="20">
        <f>ROUND(-D9*$D$3,2)</f>
        <v>-72872.6</v>
      </c>
      <c r="E44" s="20">
        <f>ROUND(-E9*$D$3,2)</f>
        <v>-9188.4</v>
      </c>
      <c r="F44" s="20">
        <f aca="true" t="shared" si="18" ref="F44:N44">ROUND(-F9*$D$3,2)</f>
        <v>-62563.2</v>
      </c>
      <c r="G44" s="20">
        <f t="shared" si="18"/>
        <v>-110481.2</v>
      </c>
      <c r="H44" s="20">
        <f t="shared" si="18"/>
        <v>-91705.4</v>
      </c>
      <c r="I44" s="20">
        <f>ROUND(-I9*$D$3,2)</f>
        <v>-25232</v>
      </c>
      <c r="J44" s="20">
        <f>ROUND(-J9*$D$3,2)</f>
        <v>-60895</v>
      </c>
      <c r="K44" s="20">
        <f>ROUND(-K9*$D$3,2)</f>
        <v>-73005.6</v>
      </c>
      <c r="L44" s="20">
        <f>ROUND(-L9*$D$3,2)</f>
        <v>-59948.8</v>
      </c>
      <c r="M44" s="20">
        <f t="shared" si="18"/>
        <v>-38022.8</v>
      </c>
      <c r="N44" s="20">
        <f t="shared" si="18"/>
        <v>-24692.4</v>
      </c>
      <c r="O44" s="46">
        <f t="shared" si="17"/>
        <v>-824474.6000000002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-33563.51</v>
      </c>
      <c r="C46" s="26">
        <f aca="true" t="shared" si="20" ref="C46:O46">SUM(C47:C57)</f>
        <v>-23634.14</v>
      </c>
      <c r="D46" s="26">
        <f t="shared" si="20"/>
        <v>-36464.76</v>
      </c>
      <c r="E46" s="26">
        <f t="shared" si="20"/>
        <v>-76271.15</v>
      </c>
      <c r="F46" s="26">
        <f t="shared" si="20"/>
        <v>-24341.03</v>
      </c>
      <c r="G46" s="26">
        <f t="shared" si="20"/>
        <v>-60496.15</v>
      </c>
      <c r="H46" s="26">
        <f t="shared" si="20"/>
        <v>-42651.03999999999</v>
      </c>
      <c r="I46" s="26">
        <f t="shared" si="20"/>
        <v>-20705.03</v>
      </c>
      <c r="J46" s="26">
        <f t="shared" si="20"/>
        <v>-55493.9</v>
      </c>
      <c r="K46" s="26">
        <f t="shared" si="20"/>
        <v>-21404.16</v>
      </c>
      <c r="L46" s="26">
        <f t="shared" si="20"/>
        <v>-63632.06</v>
      </c>
      <c r="M46" s="26">
        <f t="shared" si="20"/>
        <v>-11725.01</v>
      </c>
      <c r="N46" s="26">
        <f t="shared" si="20"/>
        <v>-20975.59</v>
      </c>
      <c r="O46" s="26">
        <f t="shared" si="20"/>
        <v>-491357.53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-13069.19</v>
      </c>
      <c r="E47" s="24">
        <v>-71964.89</v>
      </c>
      <c r="F47" s="24">
        <v>-720</v>
      </c>
      <c r="G47" s="24">
        <v>-31474.29</v>
      </c>
      <c r="H47" s="24">
        <v>-18873.53</v>
      </c>
      <c r="I47" s="24">
        <v>-9772.7</v>
      </c>
      <c r="J47" s="24">
        <v>-28914.38</v>
      </c>
      <c r="K47" s="24">
        <v>0</v>
      </c>
      <c r="L47" s="24">
        <v>-37904.06</v>
      </c>
      <c r="M47" s="24">
        <v>0</v>
      </c>
      <c r="N47" s="24">
        <v>-14290.83</v>
      </c>
      <c r="O47" s="24">
        <f t="shared" si="17"/>
        <v>-226983.87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106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108</v>
      </c>
      <c r="B58" s="27">
        <v>0</v>
      </c>
      <c r="C58" s="27">
        <v>0</v>
      </c>
      <c r="D58" s="27">
        <v>0</v>
      </c>
      <c r="E58" s="27">
        <v>72964.74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72964.74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950362.7069821403</v>
      </c>
      <c r="C61" s="29">
        <f t="shared" si="21"/>
        <v>631539.222435</v>
      </c>
      <c r="D61" s="29">
        <f t="shared" si="21"/>
        <v>623597.55099305</v>
      </c>
      <c r="E61" s="29">
        <f t="shared" si="21"/>
        <v>122490.31414400002</v>
      </c>
      <c r="F61" s="29">
        <f t="shared" si="21"/>
        <v>642522.9924472</v>
      </c>
      <c r="G61" s="29">
        <f t="shared" si="21"/>
        <v>740822.01</v>
      </c>
      <c r="H61" s="29">
        <f t="shared" si="21"/>
        <v>600949.4305</v>
      </c>
      <c r="I61" s="29">
        <f t="shared" si="21"/>
        <v>148416.11451619997</v>
      </c>
      <c r="J61" s="29">
        <f>+J36+J42</f>
        <v>728820.4760232</v>
      </c>
      <c r="K61" s="29">
        <f>+K36+K42</f>
        <v>591253.9222948999</v>
      </c>
      <c r="L61" s="29">
        <f>+L36+L42</f>
        <v>689461.78682384</v>
      </c>
      <c r="M61" s="29">
        <f t="shared" si="21"/>
        <v>335363.42996495997</v>
      </c>
      <c r="N61" s="29">
        <f t="shared" si="21"/>
        <v>178375.95968000003</v>
      </c>
      <c r="O61" s="29">
        <f>SUM(B61:N61)</f>
        <v>6983975.916804489</v>
      </c>
      <c r="P61"/>
      <c r="Q61" s="70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78"/>
      <c r="C62" s="78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950362.7000000001</v>
      </c>
      <c r="C64" s="36">
        <f aca="true" t="shared" si="22" ref="C64:N64">SUM(C65:C78)</f>
        <v>631539.22</v>
      </c>
      <c r="D64" s="36">
        <f t="shared" si="22"/>
        <v>623597.55</v>
      </c>
      <c r="E64" s="36">
        <f t="shared" si="22"/>
        <v>122490.26999999999</v>
      </c>
      <c r="F64" s="36">
        <f t="shared" si="22"/>
        <v>642522.99</v>
      </c>
      <c r="G64" s="36">
        <f t="shared" si="22"/>
        <v>740822.01</v>
      </c>
      <c r="H64" s="36">
        <f t="shared" si="22"/>
        <v>600949.43</v>
      </c>
      <c r="I64" s="36">
        <f t="shared" si="22"/>
        <v>148416.12</v>
      </c>
      <c r="J64" s="36">
        <f t="shared" si="22"/>
        <v>728820.48</v>
      </c>
      <c r="K64" s="36">
        <f t="shared" si="22"/>
        <v>591253.93</v>
      </c>
      <c r="L64" s="36">
        <f t="shared" si="22"/>
        <v>689461.79</v>
      </c>
      <c r="M64" s="36">
        <f t="shared" si="22"/>
        <v>335363.43</v>
      </c>
      <c r="N64" s="36">
        <f t="shared" si="22"/>
        <v>178375.96</v>
      </c>
      <c r="O64" s="29">
        <f>SUM(O65:O78)</f>
        <v>6983975.879999999</v>
      </c>
    </row>
    <row r="65" spans="1:16" ht="18.75" customHeight="1">
      <c r="A65" s="17" t="s">
        <v>69</v>
      </c>
      <c r="B65" s="36">
        <f>182640.68+1151.8</f>
        <v>183792.47999999998</v>
      </c>
      <c r="C65" s="36">
        <f>182332.3+1169.01</f>
        <v>183501.31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367293.79</v>
      </c>
      <c r="P65"/>
    </row>
    <row r="66" spans="1:16" ht="18.75" customHeight="1">
      <c r="A66" s="17" t="s">
        <v>70</v>
      </c>
      <c r="B66" s="36">
        <f>763063.18+3507.04</f>
        <v>766570.2200000001</v>
      </c>
      <c r="C66" s="36">
        <f>445183.89+2854.02</f>
        <v>448037.91000000003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1214608.1300000001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623597.55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623597.55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f>49525.57+72964.7</f>
        <v>122490.26999999999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122490.26999999999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642522.99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642522.99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740822.01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740822.01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600949.43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600949.43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148416.12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148416.12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728820.48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728820.48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591253.93</v>
      </c>
      <c r="L74" s="35">
        <v>0</v>
      </c>
      <c r="M74" s="35">
        <v>0</v>
      </c>
      <c r="N74" s="35">
        <v>0</v>
      </c>
      <c r="O74" s="29">
        <f t="shared" si="23"/>
        <v>591253.93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689461.79</v>
      </c>
      <c r="M75" s="35">
        <v>0</v>
      </c>
      <c r="N75" s="61">
        <v>0</v>
      </c>
      <c r="O75" s="26">
        <f t="shared" si="23"/>
        <v>689461.79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335363.43</v>
      </c>
      <c r="N76" s="35">
        <v>0</v>
      </c>
      <c r="O76" s="29">
        <f t="shared" si="23"/>
        <v>335363.43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178375.96</v>
      </c>
      <c r="O77" s="26">
        <f t="shared" si="23"/>
        <v>178375.96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2.3347965207606363</v>
      </c>
      <c r="C82" s="44">
        <v>2.2944206369507545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2.0385042795739117</v>
      </c>
      <c r="C83" s="44">
        <v>1.9240560190970901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1.8682370696272046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2.6003684096320554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2.1814058760203836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1.7298734384677688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2.034735788384915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1.991710932622129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1.976299235460966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2.2260478206221057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2.128295796268544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2.5270234760547163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2.475623753370166</v>
      </c>
      <c r="O94" s="50"/>
      <c r="P94"/>
      <c r="Z94"/>
    </row>
    <row r="95" spans="1:14" ht="21" customHeight="1">
      <c r="A95" s="67" t="s">
        <v>103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1" t="s">
        <v>107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5" ht="31.5" customHeight="1">
      <c r="A97" s="71" t="s">
        <v>110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1:15" ht="18.75" customHeight="1">
      <c r="A98" s="71" t="s">
        <v>111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9">
    <mergeCell ref="A97:O97"/>
    <mergeCell ref="A98:O98"/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2017-12-26T21:27:01Z</dcterms:modified>
  <cp:category/>
  <cp:version/>
  <cp:contentType/>
  <cp:contentStatus/>
</cp:coreProperties>
</file>